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ichData/rdRichValueTypes.xml" ContentType="application/vnd.ms-excel.rdrichvaluetypes+xml"/>
  <Override PartName="/xl/richData/rdrichvaluestructure.xml" ContentType="application/vnd.ms-excel.rdrichvaluestructure+xml"/>
  <Override PartName="/xl/richData/rdrichvalue.xml" ContentType="application/vnd.ms-excel.rdrichvalu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lemenb\Desktop\cenik in sodila\CENIKI 2024\"/>
    </mc:Choice>
  </mc:AlternateContent>
  <xr:revisionPtr revIDLastSave="0" documentId="13_ncr:1_{8EAD29D2-1B73-4F43-BC62-225B8F2D22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godbeni odvoz" sheetId="1" r:id="rId1"/>
  </sheets>
  <calcPr calcId="181029"/>
</workbook>
</file>

<file path=xl/calcChain.xml><?xml version="1.0" encoding="utf-8"?>
<calcChain xmlns="http://schemas.openxmlformats.org/spreadsheetml/2006/main">
  <c r="D18" i="1" l="1"/>
  <c r="D17" i="1" l="1"/>
  <c r="D19" i="1" l="1"/>
  <c r="P14" i="1" l="1"/>
  <c r="P16" i="1" s="1"/>
  <c r="P7" i="1"/>
  <c r="E19" i="1"/>
  <c r="F19" i="1" s="1"/>
  <c r="E17" i="1"/>
  <c r="D16" i="1"/>
  <c r="G19" i="1" l="1"/>
  <c r="H19" i="1"/>
  <c r="F17" i="1"/>
  <c r="E18" i="1"/>
  <c r="F18" i="1" s="1"/>
  <c r="G18" i="1" s="1"/>
  <c r="V20" i="1"/>
  <c r="V21" i="1"/>
  <c r="V22" i="1"/>
  <c r="V19" i="1"/>
  <c r="V17" i="1"/>
  <c r="V18" i="1"/>
  <c r="V16" i="1"/>
  <c r="O7" i="1"/>
  <c r="H17" i="1" l="1"/>
  <c r="G17" i="1"/>
  <c r="P18" i="1"/>
  <c r="H18" i="1"/>
  <c r="P20" i="1"/>
  <c r="P21" i="1"/>
  <c r="P19" i="1"/>
  <c r="P22" i="1"/>
  <c r="P17" i="1"/>
  <c r="E16" i="1" l="1"/>
  <c r="F16" i="1" s="1"/>
  <c r="G16" i="1" l="1"/>
  <c r="H16" i="1"/>
  <c r="H20" i="1" s="1"/>
  <c r="F20" i="1"/>
</calcChain>
</file>

<file path=xl/sharedStrings.xml><?xml version="1.0" encoding="utf-8"?>
<sst xmlns="http://schemas.openxmlformats.org/spreadsheetml/2006/main" count="60" uniqueCount="47">
  <si>
    <t>Občina</t>
  </si>
  <si>
    <t>Količina</t>
  </si>
  <si>
    <t>MOK</t>
  </si>
  <si>
    <t>Šenčur</t>
  </si>
  <si>
    <t>EUR na odvoz</t>
  </si>
  <si>
    <t>EUR na osebo</t>
  </si>
  <si>
    <t>EUR na liter</t>
  </si>
  <si>
    <t>Vrednost z DDV</t>
  </si>
  <si>
    <t>Najemnina zabojnika</t>
  </si>
  <si>
    <t>DDV</t>
  </si>
  <si>
    <t>Faktor (kg)</t>
  </si>
  <si>
    <t>Skupaj stroški</t>
  </si>
  <si>
    <t>Vrednost brez DDV</t>
  </si>
  <si>
    <t>Cena brez DDV</t>
  </si>
  <si>
    <t>Enota</t>
  </si>
  <si>
    <t>Odvoz zabojnika</t>
  </si>
  <si>
    <t>Odlaganje odpadkov</t>
  </si>
  <si>
    <t>EM</t>
  </si>
  <si>
    <t>odvoz</t>
  </si>
  <si>
    <t>Do 10 km</t>
  </si>
  <si>
    <t>Nad 10 km</t>
  </si>
  <si>
    <t>Število odvozov</t>
  </si>
  <si>
    <t>Komunala Kranj</t>
  </si>
  <si>
    <t>Last Komunale Kranj</t>
  </si>
  <si>
    <t>Last stranke</t>
  </si>
  <si>
    <t>do 10 km</t>
  </si>
  <si>
    <t>nad 10 km</t>
  </si>
  <si>
    <t>Komunale Kranj</t>
  </si>
  <si>
    <t>stranke</t>
  </si>
  <si>
    <t>Vrsta odpadka</t>
  </si>
  <si>
    <t>Mešani komunalni odpadki</t>
  </si>
  <si>
    <t xml:space="preserve">Obvezno izpolnite vsa polja. </t>
  </si>
  <si>
    <t>Izračun stroškov pogodbenega odvoza odpadkov za pravne osebe</t>
  </si>
  <si>
    <t>Oddaljenost odjemnega mesta od lokacije Zarica</t>
  </si>
  <si>
    <r>
      <t>Volumen zabojnika (m</t>
    </r>
    <r>
      <rPr>
        <b/>
        <vertAlign val="superscript"/>
        <sz val="10"/>
        <rFont val="Roboto Light"/>
        <charset val="238"/>
      </rPr>
      <t>3</t>
    </r>
    <r>
      <rPr>
        <b/>
        <sz val="10"/>
        <rFont val="Roboto Light"/>
        <charset val="238"/>
      </rPr>
      <t>)</t>
    </r>
  </si>
  <si>
    <t>kg</t>
  </si>
  <si>
    <t>PREVOZ</t>
  </si>
  <si>
    <t>Mobilna stiskalnica</t>
  </si>
  <si>
    <t>Število dni najema zabojnika</t>
  </si>
  <si>
    <t>Skupna teža odpadkov</t>
  </si>
  <si>
    <t>Obdelava odpadkov (storitev + infrastruktura)</t>
  </si>
  <si>
    <t>Odlaganje odpadkov (storitev + infrastruktura)</t>
  </si>
  <si>
    <t>dan</t>
  </si>
  <si>
    <t>Lastništvo zabojnika</t>
  </si>
  <si>
    <t>obdelava</t>
  </si>
  <si>
    <t>odlaganje</t>
  </si>
  <si>
    <t>Od 1. 3. 2024 dalje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</si>
</sst>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#,##0.000000"/>
  </numFmts>
  <fonts count="13" x14ac:knownFonts="1">
    <font>
      <sz val="9"/>
      <name val="Calibri"/>
      <charset val="238"/>
    </font>
    <font>
      <sz val="8"/>
      <name val="Calibri"/>
      <family val="2"/>
      <charset val="238"/>
    </font>
    <font>
      <sz val="12"/>
      <name val="Roboto Light"/>
      <charset val="238"/>
    </font>
    <font>
      <sz val="8"/>
      <name val="Roboto Light"/>
      <charset val="238"/>
    </font>
    <font>
      <sz val="8"/>
      <color indexed="10"/>
      <name val="Roboto Light"/>
      <charset val="238"/>
    </font>
    <font>
      <b/>
      <sz val="12"/>
      <name val="Roboto Light"/>
      <charset val="238"/>
    </font>
    <font>
      <sz val="9"/>
      <name val="Roboto Light"/>
      <charset val="238"/>
    </font>
    <font>
      <b/>
      <sz val="10"/>
      <name val="Roboto Light"/>
      <charset val="238"/>
    </font>
    <font>
      <sz val="10"/>
      <name val="Roboto Light"/>
      <charset val="238"/>
    </font>
    <font>
      <b/>
      <vertAlign val="superscript"/>
      <sz val="10"/>
      <name val="Roboto Light"/>
      <charset val="238"/>
    </font>
    <font>
      <b/>
      <sz val="20"/>
      <color rgb="FF005AAA"/>
      <name val="Roboto Light"/>
      <charset val="238"/>
    </font>
    <font>
      <sz val="12"/>
      <color rgb="FF005AAA"/>
      <name val="Roboto Light"/>
      <charset val="238"/>
    </font>
    <font>
      <b/>
      <sz val="12"/>
      <color rgb="FF32B455"/>
      <name val="Roboto Light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 applyProtection="1">
      <protection hidden="1"/>
    </xf>
    <xf numFmtId="0" fontId="3" fillId="2" borderId="0" xfId="0" applyFont="1" applyFill="1" applyProtection="1">
      <protection hidden="1"/>
    </xf>
    <xf numFmtId="164" fontId="3" fillId="2" borderId="0" xfId="0" applyNumberFormat="1" applyFont="1" applyFill="1" applyProtection="1">
      <protection hidden="1"/>
    </xf>
    <xf numFmtId="0" fontId="4" fillId="2" borderId="0" xfId="0" applyFont="1" applyFill="1" applyProtection="1">
      <protection hidden="1"/>
    </xf>
    <xf numFmtId="0" fontId="5" fillId="2" borderId="0" xfId="0" applyFont="1" applyFill="1" applyProtection="1">
      <protection hidden="1"/>
    </xf>
    <xf numFmtId="0" fontId="6" fillId="2" borderId="0" xfId="0" applyFont="1" applyFill="1"/>
    <xf numFmtId="0" fontId="3" fillId="5" borderId="0" xfId="0" applyFont="1" applyFill="1" applyProtection="1">
      <protection hidden="1"/>
    </xf>
    <xf numFmtId="4" fontId="3" fillId="5" borderId="0" xfId="0" applyNumberFormat="1" applyFont="1" applyFill="1" applyProtection="1">
      <protection hidden="1"/>
    </xf>
    <xf numFmtId="0" fontId="3" fillId="3" borderId="0" xfId="0" applyFont="1" applyFill="1" applyProtection="1">
      <protection hidden="1"/>
    </xf>
    <xf numFmtId="0" fontId="3" fillId="4" borderId="0" xfId="0" applyFont="1" applyFill="1" applyProtection="1">
      <protection hidden="1"/>
    </xf>
    <xf numFmtId="164" fontId="3" fillId="2" borderId="0" xfId="0" applyNumberFormat="1" applyFont="1" applyFill="1" applyAlignment="1" applyProtection="1">
      <alignment horizontal="right"/>
      <protection hidden="1"/>
    </xf>
    <xf numFmtId="165" fontId="3" fillId="2" borderId="0" xfId="0" applyNumberFormat="1" applyFont="1" applyFill="1" applyProtection="1">
      <protection hidden="1"/>
    </xf>
    <xf numFmtId="0" fontId="10" fillId="2" borderId="0" xfId="0" applyFont="1" applyFill="1"/>
    <xf numFmtId="0" fontId="11" fillId="2" borderId="0" xfId="0" applyFont="1" applyFill="1"/>
    <xf numFmtId="0" fontId="12" fillId="2" borderId="0" xfId="0" applyFont="1" applyFill="1"/>
    <xf numFmtId="0" fontId="7" fillId="2" borderId="0" xfId="0" applyFont="1" applyFill="1" applyProtection="1">
      <protection hidden="1"/>
    </xf>
    <xf numFmtId="0" fontId="7" fillId="6" borderId="1" xfId="0" applyFont="1" applyFill="1" applyBorder="1" applyAlignment="1" applyProtection="1">
      <alignment vertical="center"/>
      <protection hidden="1"/>
    </xf>
    <xf numFmtId="0" fontId="7" fillId="6" borderId="2" xfId="0" applyFont="1" applyFill="1" applyBorder="1" applyAlignment="1" applyProtection="1">
      <alignment vertical="center"/>
      <protection hidden="1"/>
    </xf>
    <xf numFmtId="0" fontId="8" fillId="2" borderId="3" xfId="0" applyFont="1" applyFill="1" applyBorder="1" applyProtection="1">
      <protection hidden="1"/>
    </xf>
    <xf numFmtId="0" fontId="3" fillId="2" borderId="4" xfId="0" applyFont="1" applyFill="1" applyBorder="1" applyProtection="1">
      <protection hidden="1"/>
    </xf>
    <xf numFmtId="0" fontId="8" fillId="2" borderId="5" xfId="0" applyFont="1" applyFill="1" applyBorder="1" applyProtection="1">
      <protection hidden="1"/>
    </xf>
    <xf numFmtId="0" fontId="3" fillId="2" borderId="6" xfId="0" applyFont="1" applyFill="1" applyBorder="1" applyProtection="1">
      <protection hidden="1"/>
    </xf>
    <xf numFmtId="0" fontId="8" fillId="2" borderId="7" xfId="0" applyFont="1" applyFill="1" applyBorder="1" applyProtection="1">
      <protection hidden="1"/>
    </xf>
    <xf numFmtId="0" fontId="3" fillId="2" borderId="8" xfId="0" applyFont="1" applyFill="1" applyBorder="1" applyProtection="1">
      <protection hidden="1"/>
    </xf>
    <xf numFmtId="0" fontId="7" fillId="6" borderId="9" xfId="0" applyFont="1" applyFill="1" applyBorder="1" applyAlignment="1" applyProtection="1">
      <alignment horizontal="left" vertical="center"/>
      <protection hidden="1"/>
    </xf>
    <xf numFmtId="0" fontId="8" fillId="6" borderId="10" xfId="0" applyFont="1" applyFill="1" applyBorder="1" applyAlignment="1" applyProtection="1">
      <alignment horizontal="left" vertical="center"/>
      <protection hidden="1"/>
    </xf>
    <xf numFmtId="4" fontId="7" fillId="6" borderId="10" xfId="0" applyNumberFormat="1" applyFont="1" applyFill="1" applyBorder="1" applyAlignment="1" applyProtection="1">
      <alignment horizontal="left" vertical="center"/>
      <protection hidden="1"/>
    </xf>
    <xf numFmtId="4" fontId="7" fillId="6" borderId="11" xfId="0" applyNumberFormat="1" applyFont="1" applyFill="1" applyBorder="1" applyAlignment="1" applyProtection="1">
      <alignment horizontal="left" vertical="center"/>
      <protection hidden="1"/>
    </xf>
    <xf numFmtId="2" fontId="8" fillId="2" borderId="4" xfId="0" applyNumberFormat="1" applyFont="1" applyFill="1" applyBorder="1" applyAlignment="1" applyProtection="1">
      <alignment horizontal="left"/>
      <protection hidden="1"/>
    </xf>
    <xf numFmtId="4" fontId="8" fillId="2" borderId="4" xfId="0" applyNumberFormat="1" applyFont="1" applyFill="1" applyBorder="1" applyAlignment="1" applyProtection="1">
      <alignment horizontal="left"/>
      <protection hidden="1"/>
    </xf>
    <xf numFmtId="10" fontId="8" fillId="2" borderId="4" xfId="0" applyNumberFormat="1" applyFont="1" applyFill="1" applyBorder="1" applyAlignment="1" applyProtection="1">
      <alignment horizontal="left"/>
      <protection hidden="1"/>
    </xf>
    <xf numFmtId="4" fontId="7" fillId="2" borderId="12" xfId="0" applyNumberFormat="1" applyFont="1" applyFill="1" applyBorder="1" applyAlignment="1" applyProtection="1">
      <alignment horizontal="left"/>
      <protection hidden="1"/>
    </xf>
    <xf numFmtId="0" fontId="8" fillId="2" borderId="6" xfId="0" applyFont="1" applyFill="1" applyBorder="1" applyAlignment="1" applyProtection="1">
      <alignment horizontal="left"/>
      <protection hidden="1"/>
    </xf>
    <xf numFmtId="4" fontId="8" fillId="2" borderId="6" xfId="0" applyNumberFormat="1" applyFont="1" applyFill="1" applyBorder="1" applyAlignment="1" applyProtection="1">
      <alignment horizontal="left"/>
      <protection hidden="1"/>
    </xf>
    <xf numFmtId="10" fontId="8" fillId="2" borderId="6" xfId="0" applyNumberFormat="1" applyFont="1" applyFill="1" applyBorder="1" applyAlignment="1" applyProtection="1">
      <alignment horizontal="left"/>
      <protection hidden="1"/>
    </xf>
    <xf numFmtId="4" fontId="7" fillId="2" borderId="13" xfId="0" applyNumberFormat="1" applyFont="1" applyFill="1" applyBorder="1" applyAlignment="1" applyProtection="1">
      <alignment horizontal="left"/>
      <protection hidden="1"/>
    </xf>
    <xf numFmtId="2" fontId="8" fillId="2" borderId="8" xfId="0" applyNumberFormat="1" applyFont="1" applyFill="1" applyBorder="1" applyAlignment="1" applyProtection="1">
      <alignment horizontal="left"/>
      <protection hidden="1"/>
    </xf>
    <xf numFmtId="4" fontId="8" fillId="2" borderId="8" xfId="0" applyNumberFormat="1" applyFont="1" applyFill="1" applyBorder="1" applyAlignment="1" applyProtection="1">
      <alignment horizontal="left"/>
      <protection hidden="1"/>
    </xf>
    <xf numFmtId="10" fontId="8" fillId="2" borderId="8" xfId="0" applyNumberFormat="1" applyFont="1" applyFill="1" applyBorder="1" applyAlignment="1" applyProtection="1">
      <alignment horizontal="left"/>
      <protection hidden="1"/>
    </xf>
    <xf numFmtId="4" fontId="7" fillId="2" borderId="14" xfId="0" applyNumberFormat="1" applyFont="1" applyFill="1" applyBorder="1" applyAlignment="1" applyProtection="1">
      <alignment horizontal="left"/>
      <protection hidden="1"/>
    </xf>
    <xf numFmtId="0" fontId="7" fillId="6" borderId="15" xfId="0" applyFont="1" applyFill="1" applyBorder="1" applyAlignment="1" applyProtection="1">
      <alignment horizontal="left"/>
      <protection hidden="1"/>
    </xf>
    <xf numFmtId="0" fontId="7" fillId="6" borderId="16" xfId="0" applyFont="1" applyFill="1" applyBorder="1" applyAlignment="1" applyProtection="1">
      <alignment horizontal="left"/>
      <protection hidden="1"/>
    </xf>
    <xf numFmtId="0" fontId="5" fillId="2" borderId="0" xfId="0" applyFont="1" applyFill="1" applyAlignment="1" applyProtection="1">
      <alignment horizontal="left"/>
      <protection hidden="1"/>
    </xf>
    <xf numFmtId="1" fontId="8" fillId="2" borderId="8" xfId="0" applyNumberFormat="1" applyFont="1" applyFill="1" applyBorder="1" applyAlignment="1" applyProtection="1">
      <alignment horizontal="left"/>
      <protection hidden="1"/>
    </xf>
    <xf numFmtId="2" fontId="8" fillId="2" borderId="6" xfId="0" applyNumberFormat="1" applyFont="1" applyFill="1" applyBorder="1" applyAlignment="1" applyProtection="1">
      <alignment horizontal="left"/>
      <protection hidden="1"/>
    </xf>
    <xf numFmtId="0" fontId="3" fillId="3" borderId="0" xfId="0" applyFont="1" applyFill="1" applyAlignment="1" applyProtection="1">
      <alignment wrapText="1"/>
      <protection hidden="1"/>
    </xf>
    <xf numFmtId="0" fontId="3" fillId="4" borderId="0" xfId="0" applyFont="1" applyFill="1" applyAlignment="1" applyProtection="1">
      <alignment wrapText="1"/>
      <protection hidden="1"/>
    </xf>
    <xf numFmtId="1" fontId="8" fillId="2" borderId="4" xfId="0" applyNumberFormat="1" applyFont="1" applyFill="1" applyBorder="1" applyAlignment="1" applyProtection="1">
      <alignment horizontal="left"/>
      <protection hidden="1"/>
    </xf>
    <xf numFmtId="0" fontId="3" fillId="5" borderId="0" xfId="0" applyFont="1" applyFill="1" applyAlignment="1" applyProtection="1">
      <alignment wrapText="1"/>
      <protection hidden="1"/>
    </xf>
    <xf numFmtId="0" fontId="3" fillId="7" borderId="0" xfId="0" applyFont="1" applyFill="1" applyProtection="1">
      <protection hidden="1"/>
    </xf>
    <xf numFmtId="0" fontId="7" fillId="6" borderId="17" xfId="0" applyFont="1" applyFill="1" applyBorder="1" applyAlignment="1" applyProtection="1">
      <alignment horizontal="left"/>
      <protection hidden="1"/>
    </xf>
    <xf numFmtId="0" fontId="3" fillId="6" borderId="0" xfId="0" applyFont="1" applyFill="1" applyProtection="1">
      <protection hidden="1"/>
    </xf>
    <xf numFmtId="0" fontId="3" fillId="8" borderId="0" xfId="0" applyFont="1" applyFill="1" applyProtection="1">
      <protection hidden="1"/>
    </xf>
    <xf numFmtId="0" fontId="3" fillId="9" borderId="0" xfId="0" applyFont="1" applyFill="1" applyProtection="1">
      <protection hidden="1"/>
    </xf>
    <xf numFmtId="4" fontId="3" fillId="9" borderId="0" xfId="0" applyNumberFormat="1" applyFont="1" applyFill="1" applyProtection="1">
      <protection hidden="1"/>
    </xf>
    <xf numFmtId="4" fontId="3" fillId="8" borderId="0" xfId="0" applyNumberFormat="1" applyFont="1" applyFill="1" applyProtection="1">
      <protection hidden="1"/>
    </xf>
    <xf numFmtId="0" fontId="7" fillId="6" borderId="18" xfId="0" applyFont="1" applyFill="1" applyBorder="1" applyAlignment="1" applyProtection="1">
      <alignment vertical="center" wrapText="1"/>
      <protection hidden="1"/>
    </xf>
    <xf numFmtId="0" fontId="7" fillId="6" borderId="19" xfId="0" applyFont="1" applyFill="1" applyBorder="1" applyAlignment="1">
      <alignment horizontal="left" vertical="center" wrapText="1"/>
    </xf>
    <xf numFmtId="0" fontId="7" fillId="6" borderId="20" xfId="0" applyFont="1" applyFill="1" applyBorder="1" applyAlignment="1">
      <alignment horizontal="left" vertical="center" wrapText="1"/>
    </xf>
  </cellXfs>
  <cellStyles count="1">
    <cellStyle name="Navadno" xfId="0" builtinId="0"/>
  </cellStyles>
  <dxfs count="1">
    <dxf>
      <font>
        <color theme="0"/>
        <name val="Cambria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Types" Target="richData/rdRichValueTypes.xml"/><Relationship Id="rId3" Type="http://schemas.openxmlformats.org/officeDocument/2006/relationships/styles" Target="styles.xml"/><Relationship Id="rId7" Type="http://schemas.microsoft.com/office/2017/06/relationships/rdRichValueStructure" Target="richData/rdrichvaluestructure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06/relationships/rdRichValue" Target="richData/rdrichvalue.xml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2</v>
    <v>1</v>
  </rv>
</rvData>
</file>

<file path=xl/richData/rdrichvaluestructure.xml><?xml version="1.0" encoding="utf-8"?>
<rvStructures xmlns="http://schemas.microsoft.com/office/spreadsheetml/2017/richdata" count="1">
  <s t="_error">
    <k n="errorType" t="i"/>
    <k n="subType" t="i"/>
  </s>
</rvStructur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  <pageSetUpPr fitToPage="1"/>
  </sheetPr>
  <dimension ref="A1:AD44"/>
  <sheetViews>
    <sheetView tabSelected="1" zoomScaleNormal="100" workbookViewId="0">
      <selection activeCell="E12" sqref="E12"/>
    </sheetView>
  </sheetViews>
  <sheetFormatPr defaultColWidth="9.33203125" defaultRowHeight="15.75" x14ac:dyDescent="0.25"/>
  <cols>
    <col min="1" max="1" width="3.83203125" style="1" customWidth="1"/>
    <col min="2" max="2" width="54.6640625" style="1" customWidth="1"/>
    <col min="3" max="3" width="13.83203125" style="1" customWidth="1"/>
    <col min="4" max="4" width="10.83203125" style="1" customWidth="1"/>
    <col min="5" max="5" width="18.83203125" style="1" customWidth="1"/>
    <col min="6" max="6" width="21.83203125" style="1" customWidth="1"/>
    <col min="7" max="7" width="10.83203125" style="1" customWidth="1"/>
    <col min="8" max="8" width="18.83203125" style="2" customWidth="1"/>
    <col min="9" max="9" width="9.33203125" style="2"/>
    <col min="10" max="10" width="14.5" style="2" customWidth="1"/>
    <col min="11" max="11" width="10" style="2" hidden="1" customWidth="1"/>
    <col min="12" max="12" width="8.83203125" style="2" hidden="1" customWidth="1"/>
    <col min="13" max="13" width="12.5" style="2" hidden="1" customWidth="1"/>
    <col min="14" max="14" width="12.1640625" style="2" hidden="1" customWidth="1"/>
    <col min="15" max="15" width="8.33203125" style="2" hidden="1" customWidth="1"/>
    <col min="16" max="16" width="12.1640625" style="2" hidden="1" customWidth="1"/>
    <col min="17" max="17" width="11" style="2" hidden="1" customWidth="1"/>
    <col min="18" max="18" width="9.33203125" style="2" hidden="1" customWidth="1"/>
    <col min="19" max="19" width="17.33203125" style="1" hidden="1" customWidth="1"/>
    <col min="20" max="20" width="11" style="1" hidden="1" customWidth="1"/>
    <col min="21" max="22" width="10.5" style="1" hidden="1" customWidth="1"/>
    <col min="23" max="26" width="9.33203125" style="1" customWidth="1"/>
    <col min="27" max="16384" width="9.33203125" style="1"/>
  </cols>
  <sheetData>
    <row r="1" spans="1:27" ht="26.25" x14ac:dyDescent="0.4">
      <c r="B1" s="13" t="s">
        <v>32</v>
      </c>
      <c r="L1" s="3"/>
      <c r="M1" s="2" t="s">
        <v>5</v>
      </c>
      <c r="N1" s="2" t="s">
        <v>6</v>
      </c>
      <c r="Q1" s="52">
        <v>1</v>
      </c>
    </row>
    <row r="2" spans="1:27" x14ac:dyDescent="0.25">
      <c r="B2" s="15"/>
      <c r="L2" s="3"/>
      <c r="M2" s="2" t="s">
        <v>4</v>
      </c>
      <c r="N2" s="2" t="s">
        <v>4</v>
      </c>
      <c r="Q2" s="52">
        <v>2</v>
      </c>
      <c r="R2" s="3"/>
      <c r="S2" s="2"/>
      <c r="T2" s="2"/>
      <c r="U2" s="2"/>
      <c r="V2" s="2"/>
      <c r="W2" s="2"/>
    </row>
    <row r="3" spans="1:27" x14ac:dyDescent="0.25">
      <c r="B3" s="14" t="s">
        <v>31</v>
      </c>
      <c r="L3" s="3"/>
      <c r="Q3" s="52">
        <v>3</v>
      </c>
      <c r="R3" s="3"/>
      <c r="S3" s="2"/>
      <c r="T3" s="2"/>
      <c r="U3" s="2"/>
      <c r="V3" s="2"/>
      <c r="W3" s="2"/>
    </row>
    <row r="4" spans="1:27" x14ac:dyDescent="0.25">
      <c r="N4" s="2" t="s">
        <v>30</v>
      </c>
      <c r="P4" s="2">
        <v>2.57</v>
      </c>
      <c r="Q4" s="52">
        <v>4</v>
      </c>
      <c r="S4" s="2"/>
      <c r="T4" s="2"/>
      <c r="U4" s="2"/>
      <c r="V4" s="2"/>
      <c r="W4" s="2"/>
      <c r="X4" s="2"/>
    </row>
    <row r="5" spans="1:27" ht="16.5" thickBot="1" x14ac:dyDescent="0.3">
      <c r="B5" s="4"/>
      <c r="C5" s="4"/>
      <c r="N5" s="2" t="s">
        <v>37</v>
      </c>
      <c r="P5" s="2">
        <v>4.9800000000000004</v>
      </c>
      <c r="Q5" s="52">
        <v>5</v>
      </c>
      <c r="S5" s="2"/>
      <c r="T5" s="2"/>
      <c r="U5" s="2"/>
      <c r="V5" s="2"/>
      <c r="W5" s="2"/>
      <c r="X5" s="2"/>
    </row>
    <row r="6" spans="1:27" ht="28.5" customHeight="1" thickBot="1" x14ac:dyDescent="0.3">
      <c r="B6" s="16" t="s">
        <v>29</v>
      </c>
      <c r="C6" s="58" t="s">
        <v>30</v>
      </c>
      <c r="D6" s="59"/>
      <c r="Q6" s="52">
        <v>6</v>
      </c>
      <c r="S6" s="2"/>
      <c r="T6" s="2"/>
      <c r="U6" s="2"/>
      <c r="V6" s="2"/>
      <c r="W6" s="2"/>
      <c r="X6" s="2"/>
    </row>
    <row r="7" spans="1:27" ht="18" customHeight="1" thickBot="1" x14ac:dyDescent="0.3">
      <c r="A7" s="6"/>
      <c r="E7" s="2"/>
      <c r="F7" s="2"/>
      <c r="G7" s="2"/>
      <c r="K7" s="2" t="s">
        <v>22</v>
      </c>
      <c r="L7" s="2" t="s">
        <v>19</v>
      </c>
      <c r="M7" s="2">
        <v>2</v>
      </c>
      <c r="N7" s="2" t="s">
        <v>25</v>
      </c>
      <c r="O7" s="2" t="e">
        <f>VLOOKUP(C10,$L$7:$N$8,3,FALSE)</f>
        <v>#N/A</v>
      </c>
      <c r="P7" s="2" t="e">
        <f>VLOOKUP(C11,$K$8:$O$9,5,FALSE)</f>
        <v>#N/A</v>
      </c>
      <c r="Q7" s="52">
        <v>7</v>
      </c>
      <c r="S7" s="2"/>
      <c r="T7" s="2"/>
      <c r="U7" s="2"/>
      <c r="V7" s="2"/>
      <c r="W7" s="2"/>
      <c r="X7" s="2"/>
    </row>
    <row r="8" spans="1:27" ht="18" customHeight="1" x14ac:dyDescent="0.25">
      <c r="B8" s="16" t="s">
        <v>34</v>
      </c>
      <c r="C8" s="41"/>
      <c r="D8" s="5"/>
      <c r="F8" s="2"/>
      <c r="G8" s="2"/>
      <c r="K8" s="2" t="s">
        <v>22</v>
      </c>
      <c r="L8" s="2" t="s">
        <v>20</v>
      </c>
      <c r="M8" s="2">
        <v>3</v>
      </c>
      <c r="N8" s="2" t="s">
        <v>26</v>
      </c>
      <c r="O8" s="2" t="s">
        <v>27</v>
      </c>
      <c r="Q8" s="52">
        <v>8</v>
      </c>
      <c r="S8" s="2"/>
      <c r="T8" s="2"/>
      <c r="U8" s="2"/>
      <c r="V8" s="2"/>
      <c r="W8" s="2"/>
      <c r="X8" s="2"/>
    </row>
    <row r="9" spans="1:27" ht="18" customHeight="1" x14ac:dyDescent="0.25">
      <c r="B9" s="16" t="s">
        <v>21</v>
      </c>
      <c r="C9" s="42"/>
      <c r="D9" s="43"/>
      <c r="E9" s="2"/>
      <c r="F9" s="2"/>
      <c r="G9" s="6"/>
      <c r="K9" s="2" t="s">
        <v>24</v>
      </c>
      <c r="L9" s="2" t="s">
        <v>19</v>
      </c>
      <c r="M9" s="2">
        <v>4</v>
      </c>
      <c r="O9" s="2" t="s">
        <v>28</v>
      </c>
      <c r="Q9" s="52">
        <v>9</v>
      </c>
      <c r="S9" s="2"/>
      <c r="T9" s="2"/>
      <c r="U9" s="2"/>
      <c r="V9" s="2"/>
      <c r="W9" s="2"/>
      <c r="X9" s="2"/>
    </row>
    <row r="10" spans="1:27" ht="18" customHeight="1" x14ac:dyDescent="0.25">
      <c r="A10" s="6"/>
      <c r="B10" s="16" t="s">
        <v>33</v>
      </c>
      <c r="C10" s="42"/>
      <c r="E10" s="2"/>
      <c r="F10" s="2"/>
      <c r="G10" s="6"/>
      <c r="H10" s="6"/>
      <c r="I10" s="6"/>
      <c r="K10" s="2" t="s">
        <v>24</v>
      </c>
      <c r="L10" s="2" t="s">
        <v>20</v>
      </c>
      <c r="M10" s="2">
        <v>5</v>
      </c>
      <c r="Q10" s="52">
        <v>10</v>
      </c>
      <c r="S10" s="2"/>
      <c r="T10" s="2"/>
      <c r="U10" s="2"/>
      <c r="V10" s="2"/>
      <c r="W10" s="2"/>
      <c r="X10" s="2"/>
    </row>
    <row r="11" spans="1:27" ht="18" customHeight="1" x14ac:dyDescent="0.25">
      <c r="A11" s="6"/>
      <c r="B11" s="16" t="s">
        <v>43</v>
      </c>
      <c r="C11" s="42"/>
      <c r="E11" s="2"/>
      <c r="F11" s="2"/>
      <c r="G11" s="6"/>
      <c r="H11" s="6"/>
      <c r="I11" s="6"/>
      <c r="L11" s="7" t="s">
        <v>0</v>
      </c>
      <c r="M11" s="7" t="s">
        <v>10</v>
      </c>
      <c r="S11" s="2"/>
      <c r="T11" s="2"/>
      <c r="U11" s="2"/>
      <c r="V11" s="2"/>
      <c r="W11" s="2"/>
      <c r="X11" s="2"/>
    </row>
    <row r="12" spans="1:27" ht="18" customHeight="1" x14ac:dyDescent="0.25">
      <c r="B12" s="16" t="s">
        <v>38</v>
      </c>
      <c r="C12" s="42"/>
      <c r="D12" s="43"/>
      <c r="E12" s="2"/>
      <c r="F12" s="2"/>
      <c r="G12" s="6"/>
      <c r="L12" s="7" t="s">
        <v>2</v>
      </c>
      <c r="M12" s="8">
        <v>15.28</v>
      </c>
      <c r="S12" s="2"/>
      <c r="T12" s="2"/>
      <c r="U12" s="2"/>
      <c r="V12" s="2"/>
      <c r="W12" s="2"/>
      <c r="X12" s="2"/>
    </row>
    <row r="13" spans="1:27" ht="18" customHeight="1" thickBot="1" x14ac:dyDescent="0.3">
      <c r="B13" s="16" t="s">
        <v>39</v>
      </c>
      <c r="C13" s="51"/>
      <c r="D13" s="2"/>
      <c r="E13" s="2"/>
      <c r="F13" s="2"/>
      <c r="G13" s="6"/>
      <c r="L13" s="7" t="s">
        <v>3</v>
      </c>
      <c r="M13" s="8">
        <v>15.28</v>
      </c>
      <c r="S13" s="2"/>
      <c r="T13" s="2"/>
      <c r="U13" s="2"/>
      <c r="V13" s="2"/>
      <c r="W13" s="2"/>
      <c r="X13" s="2"/>
    </row>
    <row r="14" spans="1:27" ht="18" customHeight="1" thickBot="1" x14ac:dyDescent="0.3">
      <c r="D14" s="43"/>
      <c r="E14" s="2"/>
      <c r="F14" s="2"/>
      <c r="G14" s="6"/>
      <c r="L14" s="54" t="s">
        <v>23</v>
      </c>
      <c r="M14" s="54"/>
      <c r="N14" s="53" t="s">
        <v>24</v>
      </c>
      <c r="O14" s="53"/>
      <c r="P14" s="50">
        <f>SUMIFS(M7:M10,$L$7:$L$10,C10,$K$7:$K$10,C11)</f>
        <v>0</v>
      </c>
      <c r="S14" s="2"/>
      <c r="T14" s="2"/>
      <c r="U14" s="2"/>
      <c r="V14" s="2"/>
      <c r="W14" s="2"/>
      <c r="X14" s="2"/>
    </row>
    <row r="15" spans="1:27" ht="18" customHeight="1" thickBot="1" x14ac:dyDescent="0.3">
      <c r="B15" s="57" t="s">
        <v>46</v>
      </c>
      <c r="C15" s="17" t="s">
        <v>14</v>
      </c>
      <c r="D15" s="17" t="s">
        <v>1</v>
      </c>
      <c r="E15" s="17" t="s">
        <v>13</v>
      </c>
      <c r="F15" s="17" t="s">
        <v>12</v>
      </c>
      <c r="G15" s="17" t="s">
        <v>9</v>
      </c>
      <c r="H15" s="18" t="s">
        <v>7</v>
      </c>
      <c r="K15" s="9" t="s">
        <v>17</v>
      </c>
      <c r="L15" s="54" t="s">
        <v>19</v>
      </c>
      <c r="M15" s="54" t="s">
        <v>20</v>
      </c>
      <c r="N15" s="53" t="s">
        <v>19</v>
      </c>
      <c r="O15" s="53" t="s">
        <v>20</v>
      </c>
      <c r="P15" s="50"/>
      <c r="Q15" s="46" t="s">
        <v>8</v>
      </c>
      <c r="R15" s="47" t="s">
        <v>36</v>
      </c>
      <c r="S15" s="49" t="s">
        <v>16</v>
      </c>
      <c r="T15" s="2" t="s">
        <v>44</v>
      </c>
      <c r="U15" s="2" t="s">
        <v>45</v>
      </c>
      <c r="V15" s="2"/>
      <c r="W15" s="2"/>
      <c r="X15" s="2"/>
      <c r="Y15" s="2"/>
    </row>
    <row r="16" spans="1:27" ht="18" customHeight="1" x14ac:dyDescent="0.25">
      <c r="B16" s="19" t="s">
        <v>15</v>
      </c>
      <c r="C16" s="20" t="s">
        <v>18</v>
      </c>
      <c r="D16" s="48">
        <f>IF($C$9&lt;&gt;"",$C$9,0)</f>
        <v>0</v>
      </c>
      <c r="E16" s="29">
        <f>IF($D$16&lt;&gt;0,VLOOKUP($C$8,$K$16:$P$22,6,FALSE),0)</f>
        <v>0</v>
      </c>
      <c r="F16" s="30">
        <f>ROUND(E16*D16,2)</f>
        <v>0</v>
      </c>
      <c r="G16" s="31">
        <f>IF(F16&lt;&gt;0,0.095,0)</f>
        <v>0</v>
      </c>
      <c r="H16" s="32">
        <f>ROUND(F16*1.095,2)</f>
        <v>0</v>
      </c>
      <c r="K16" s="9">
        <v>5</v>
      </c>
      <c r="L16" s="55">
        <v>144.88999999999999</v>
      </c>
      <c r="M16" s="55">
        <v>170.26</v>
      </c>
      <c r="N16" s="56">
        <v>130.80000000000001</v>
      </c>
      <c r="O16" s="56">
        <v>144.88999999999999</v>
      </c>
      <c r="P16" s="50" t="e">
        <f>VLOOKUP(K16,$K16:$O16,$P$14,FALSE)</f>
        <v>#VALUE!</v>
      </c>
      <c r="Q16" s="9">
        <v>5</v>
      </c>
      <c r="R16" s="10">
        <v>110.13</v>
      </c>
      <c r="S16" s="7">
        <v>24.277899999999999</v>
      </c>
      <c r="T16" s="2">
        <v>0.19320000000000001</v>
      </c>
      <c r="U16" s="2">
        <v>0.18540000000000001</v>
      </c>
      <c r="V16" s="2">
        <f>$G$7</f>
        <v>0</v>
      </c>
      <c r="W16" s="3"/>
      <c r="X16" s="2"/>
      <c r="Y16" s="2"/>
      <c r="Z16" s="2"/>
      <c r="AA16" s="2"/>
    </row>
    <row r="17" spans="2:30" ht="18" customHeight="1" x14ac:dyDescent="0.25">
      <c r="B17" s="21" t="s">
        <v>40</v>
      </c>
      <c r="C17" s="22" t="s">
        <v>35</v>
      </c>
      <c r="D17" s="33">
        <f>IF($C$13&lt;&gt;"",$C$13,0)</f>
        <v>0</v>
      </c>
      <c r="E17" s="45">
        <f>IF($D$17&lt;&gt;0,$T$16,0)</f>
        <v>0</v>
      </c>
      <c r="F17" s="34">
        <f>ROUND(E17*D17,2)</f>
        <v>0</v>
      </c>
      <c r="G17" s="35">
        <f>IF(F17&lt;&gt;0,0.095,0)</f>
        <v>0</v>
      </c>
      <c r="H17" s="36">
        <f>ROUND(F17*1.095,2)</f>
        <v>0</v>
      </c>
      <c r="K17" s="9">
        <v>7</v>
      </c>
      <c r="L17" s="55">
        <v>144.88999999999999</v>
      </c>
      <c r="M17" s="55">
        <v>170.26</v>
      </c>
      <c r="N17" s="56">
        <v>130.80000000000001</v>
      </c>
      <c r="O17" s="56">
        <v>144.88999999999999</v>
      </c>
      <c r="P17" s="50" t="e">
        <f t="shared" ref="P17:P22" si="0">VLOOKUP(K17,$K17:$O17,$P$14,FALSE)</f>
        <v>#VALUE!</v>
      </c>
      <c r="Q17" s="9">
        <v>5</v>
      </c>
      <c r="R17" s="10">
        <v>110.13</v>
      </c>
      <c r="S17" s="7">
        <v>24.277899999999999</v>
      </c>
      <c r="T17" s="2"/>
      <c r="U17" s="2"/>
      <c r="V17" s="2">
        <f>$G$7</f>
        <v>0</v>
      </c>
      <c r="W17" s="2"/>
      <c r="X17" s="2"/>
      <c r="Y17" s="2"/>
      <c r="Z17" s="2"/>
      <c r="AA17" s="2"/>
    </row>
    <row r="18" spans="2:30" ht="18" customHeight="1" x14ac:dyDescent="0.25">
      <c r="B18" s="21" t="s">
        <v>41</v>
      </c>
      <c r="C18" s="22" t="s">
        <v>35</v>
      </c>
      <c r="D18" s="33">
        <f>IF($C$13&lt;&gt;"",$C$13*0.187,0)</f>
        <v>0</v>
      </c>
      <c r="E18" s="45">
        <f>IF($D$18&lt;&gt;0,$U$16,0)</f>
        <v>0</v>
      </c>
      <c r="F18" s="34">
        <f>ROUND(E18*D18,2)</f>
        <v>0</v>
      </c>
      <c r="G18" s="35">
        <f>IF(F18&lt;&gt;0,0.095,0)</f>
        <v>0</v>
      </c>
      <c r="H18" s="36">
        <f>ROUND(F18*1.095,2)</f>
        <v>0</v>
      </c>
      <c r="K18" s="9">
        <v>12</v>
      </c>
      <c r="L18" s="55">
        <v>144.88999999999999</v>
      </c>
      <c r="M18" s="55">
        <v>170.26</v>
      </c>
      <c r="N18" s="56">
        <v>130.80000000000001</v>
      </c>
      <c r="O18" s="56">
        <v>144.88999999999999</v>
      </c>
      <c r="P18" s="50" t="e">
        <f t="shared" si="0"/>
        <v>#VALUE!</v>
      </c>
      <c r="Q18" s="9">
        <v>5</v>
      </c>
      <c r="R18" s="10">
        <v>110.13</v>
      </c>
      <c r="S18" s="7">
        <v>24.277899999999999</v>
      </c>
      <c r="T18" s="2"/>
      <c r="U18" s="2"/>
      <c r="V18" s="2">
        <f>$G$7</f>
        <v>0</v>
      </c>
      <c r="W18" s="2"/>
      <c r="X18" s="2"/>
      <c r="Y18" s="2"/>
      <c r="Z18" s="2"/>
      <c r="AA18" s="2"/>
    </row>
    <row r="19" spans="2:30" ht="18" customHeight="1" thickBot="1" x14ac:dyDescent="0.3">
      <c r="B19" s="23" t="s">
        <v>8</v>
      </c>
      <c r="C19" s="24" t="s">
        <v>42</v>
      </c>
      <c r="D19" s="44">
        <f>IF(C11="Komunala Kranj",$C$12,0)</f>
        <v>0</v>
      </c>
      <c r="E19" s="37">
        <f>IF($D$19&lt;&gt;0,VLOOKUP($C$8,$K$16:$Q$22,7,FALSE),0)</f>
        <v>0</v>
      </c>
      <c r="F19" s="38">
        <f>ROUND(E19*D19,2)</f>
        <v>0</v>
      </c>
      <c r="G19" s="39">
        <f>IF(F19&lt;&gt;0,0.095,0)</f>
        <v>0</v>
      </c>
      <c r="H19" s="40">
        <f>ROUND(F19*1.095,2)</f>
        <v>0</v>
      </c>
      <c r="K19" s="9">
        <v>10</v>
      </c>
      <c r="L19" s="55">
        <v>384.57</v>
      </c>
      <c r="M19" s="55">
        <v>422.6</v>
      </c>
      <c r="N19" s="56">
        <v>363.44</v>
      </c>
      <c r="O19" s="56">
        <v>384.57</v>
      </c>
      <c r="P19" s="50" t="e">
        <f t="shared" si="0"/>
        <v>#VALUE!</v>
      </c>
      <c r="Q19" s="9">
        <v>5</v>
      </c>
      <c r="R19" s="10">
        <v>211.3</v>
      </c>
      <c r="S19" s="7">
        <v>24.277899999999999</v>
      </c>
      <c r="T19" s="2"/>
      <c r="U19" s="2"/>
      <c r="V19" s="2">
        <f>$G$8</f>
        <v>0</v>
      </c>
      <c r="W19" s="2"/>
      <c r="X19" s="3"/>
      <c r="Y19" s="2"/>
      <c r="Z19" s="2"/>
      <c r="AA19" s="2"/>
      <c r="AB19" s="2"/>
      <c r="AC19" s="2"/>
      <c r="AD19" s="2"/>
    </row>
    <row r="20" spans="2:30" ht="18" customHeight="1" thickBot="1" x14ac:dyDescent="0.3">
      <c r="B20" s="25" t="s">
        <v>11</v>
      </c>
      <c r="C20" s="26"/>
      <c r="D20" s="26"/>
      <c r="E20" s="26"/>
      <c r="F20" s="27">
        <f>SUM(F16:F19)</f>
        <v>0</v>
      </c>
      <c r="G20" s="27"/>
      <c r="H20" s="28">
        <f>SUM(H16:H19)</f>
        <v>0</v>
      </c>
      <c r="K20" s="9">
        <v>15</v>
      </c>
      <c r="L20" s="55">
        <v>384.57</v>
      </c>
      <c r="M20" s="55">
        <v>422.6</v>
      </c>
      <c r="N20" s="56">
        <v>363.44</v>
      </c>
      <c r="O20" s="56">
        <v>384.57</v>
      </c>
      <c r="P20" s="50" t="e">
        <f>VLOOKUP(K20,$K20:$O20,$P$14,FALSE)</f>
        <v>#VALUE!</v>
      </c>
      <c r="Q20" s="9">
        <v>5</v>
      </c>
      <c r="R20" s="10">
        <v>211.3</v>
      </c>
      <c r="S20" s="7">
        <v>24.277899999999999</v>
      </c>
      <c r="T20" s="2"/>
      <c r="U20" s="2"/>
      <c r="V20" s="2">
        <f>$G$8</f>
        <v>0</v>
      </c>
      <c r="W20" s="2"/>
      <c r="X20" s="3"/>
      <c r="Y20" s="2"/>
      <c r="AC20" s="2"/>
      <c r="AD20" s="2"/>
    </row>
    <row r="21" spans="2:30" ht="18" customHeight="1" x14ac:dyDescent="0.25">
      <c r="K21" s="9">
        <v>20</v>
      </c>
      <c r="L21" s="55">
        <v>384.57</v>
      </c>
      <c r="M21" s="55">
        <v>422.6</v>
      </c>
      <c r="N21" s="56">
        <v>363.44</v>
      </c>
      <c r="O21" s="56">
        <v>384.57</v>
      </c>
      <c r="P21" s="50" t="e">
        <f t="shared" si="0"/>
        <v>#VALUE!</v>
      </c>
      <c r="Q21" s="9">
        <v>5</v>
      </c>
      <c r="R21" s="10">
        <v>211.3</v>
      </c>
      <c r="S21" s="7">
        <v>24.277899999999999</v>
      </c>
      <c r="T21" s="2"/>
      <c r="U21" s="2"/>
      <c r="V21" s="2">
        <f>$G$8</f>
        <v>0</v>
      </c>
      <c r="W21" s="2"/>
      <c r="X21" s="2"/>
      <c r="Z21" s="2"/>
      <c r="AA21" s="2"/>
      <c r="AB21" s="2"/>
      <c r="AC21" s="2"/>
      <c r="AD21" s="2"/>
    </row>
    <row r="22" spans="2:30" ht="18" customHeight="1" x14ac:dyDescent="0.25">
      <c r="K22" s="9">
        <v>30</v>
      </c>
      <c r="L22" s="55">
        <v>384.57</v>
      </c>
      <c r="M22" s="55">
        <v>422.6</v>
      </c>
      <c r="N22" s="56">
        <v>363.44</v>
      </c>
      <c r="O22" s="56">
        <v>384.57</v>
      </c>
      <c r="P22" s="50" t="e">
        <f t="shared" si="0"/>
        <v>#VALUE!</v>
      </c>
      <c r="Q22" s="9">
        <v>5</v>
      </c>
      <c r="R22" s="10">
        <v>211.3</v>
      </c>
      <c r="S22" s="7">
        <v>24.277899999999999</v>
      </c>
      <c r="T22" s="2"/>
      <c r="U22" s="2"/>
      <c r="V22" s="2">
        <f>$G$8</f>
        <v>0</v>
      </c>
      <c r="W22" s="2"/>
      <c r="X22" s="2"/>
      <c r="Z22" s="11"/>
      <c r="AA22" s="11"/>
      <c r="AB22" s="2"/>
      <c r="AC22" s="2"/>
      <c r="AD22" s="2"/>
    </row>
    <row r="23" spans="2:30" ht="18" customHeight="1" x14ac:dyDescent="0.25">
      <c r="S23" s="2"/>
      <c r="T23" s="2"/>
      <c r="U23" s="2"/>
      <c r="V23" s="2"/>
      <c r="W23" s="2"/>
      <c r="X23" s="2"/>
      <c r="Z23" s="11"/>
      <c r="AA23" s="11"/>
      <c r="AB23" s="2"/>
      <c r="AC23" s="2"/>
      <c r="AD23" s="2"/>
    </row>
    <row r="24" spans="2:30" ht="18" customHeight="1" x14ac:dyDescent="0.25">
      <c r="K24" s="1"/>
      <c r="L24" s="1"/>
      <c r="M24" s="1"/>
      <c r="N24" s="1"/>
      <c r="S24" s="2"/>
      <c r="U24" s="2"/>
      <c r="V24" s="2"/>
      <c r="W24" s="2"/>
      <c r="X24" s="2"/>
      <c r="Z24" s="11"/>
      <c r="AA24" s="11"/>
      <c r="AB24" s="2"/>
      <c r="AC24" s="2"/>
      <c r="AD24" s="2"/>
    </row>
    <row r="25" spans="2:30" ht="18" customHeight="1" x14ac:dyDescent="0.25">
      <c r="K25" s="1"/>
      <c r="L25" s="1"/>
      <c r="M25" s="1"/>
      <c r="N25" s="1"/>
      <c r="S25" s="2"/>
      <c r="U25" s="2"/>
      <c r="V25" s="2"/>
      <c r="W25" s="2"/>
      <c r="X25" s="2"/>
      <c r="Z25" s="11"/>
      <c r="AA25" s="11"/>
      <c r="AB25" s="2"/>
      <c r="AC25" s="2"/>
      <c r="AD25" s="2"/>
    </row>
    <row r="26" spans="2:30" ht="15" customHeight="1" x14ac:dyDescent="0.25">
      <c r="S26" s="2"/>
      <c r="U26" s="2"/>
      <c r="V26" s="2"/>
      <c r="W26" s="2"/>
      <c r="X26" s="2"/>
      <c r="Z26" s="2"/>
      <c r="AA26" s="2"/>
    </row>
    <row r="27" spans="2:30" ht="21.75" customHeight="1" x14ac:dyDescent="0.25">
      <c r="S27" s="2"/>
      <c r="U27" s="2"/>
      <c r="V27" s="2"/>
      <c r="W27" s="2"/>
      <c r="X27" s="3"/>
      <c r="Y27" s="2"/>
      <c r="Z27" s="2"/>
      <c r="AA27" s="2"/>
    </row>
    <row r="28" spans="2:30" x14ac:dyDescent="0.25">
      <c r="U28" s="2"/>
      <c r="V28" s="2"/>
      <c r="W28" s="2"/>
      <c r="X28" s="12"/>
      <c r="Y28" s="2"/>
      <c r="Z28" s="2"/>
      <c r="AA28" s="2"/>
    </row>
    <row r="29" spans="2:30" ht="15.75" customHeight="1" x14ac:dyDescent="0.25">
      <c r="X29" s="11"/>
      <c r="Y29" s="2"/>
    </row>
    <row r="30" spans="2:30" x14ac:dyDescent="0.25">
      <c r="X30" s="2"/>
      <c r="Y30" s="2"/>
    </row>
    <row r="31" spans="2:30" x14ac:dyDescent="0.25">
      <c r="X31" s="2"/>
      <c r="Y31" s="2"/>
    </row>
    <row r="32" spans="2:30" x14ac:dyDescent="0.25">
      <c r="X32" s="2"/>
      <c r="Y32" s="2"/>
    </row>
    <row r="33" spans="24:25" x14ac:dyDescent="0.25">
      <c r="X33" s="2"/>
      <c r="Y33" s="2"/>
    </row>
    <row r="34" spans="24:25" x14ac:dyDescent="0.25">
      <c r="X34" s="2"/>
      <c r="Y34" s="2"/>
    </row>
    <row r="35" spans="24:25" x14ac:dyDescent="0.25">
      <c r="X35" s="2"/>
      <c r="Y35" s="2"/>
    </row>
    <row r="36" spans="24:25" x14ac:dyDescent="0.25">
      <c r="X36" s="2"/>
      <c r="Y36" s="2"/>
    </row>
    <row r="37" spans="24:25" x14ac:dyDescent="0.25">
      <c r="X37" s="2"/>
      <c r="Y37" s="2"/>
    </row>
    <row r="38" spans="24:25" x14ac:dyDescent="0.25">
      <c r="X38" s="2"/>
      <c r="Y38" s="2"/>
    </row>
    <row r="39" spans="24:25" x14ac:dyDescent="0.25">
      <c r="X39" s="2"/>
      <c r="Y39" s="2"/>
    </row>
    <row r="40" spans="24:25" x14ac:dyDescent="0.25">
      <c r="X40" s="2"/>
      <c r="Y40" s="2"/>
    </row>
    <row r="41" spans="24:25" x14ac:dyDescent="0.25">
      <c r="X41" s="2"/>
      <c r="Y41" s="2"/>
    </row>
    <row r="42" spans="24:25" x14ac:dyDescent="0.25">
      <c r="X42" s="2"/>
      <c r="Y42" s="2"/>
    </row>
    <row r="43" spans="24:25" x14ac:dyDescent="0.25">
      <c r="X43" s="2"/>
      <c r="Y43" s="2"/>
    </row>
    <row r="44" spans="24:25" x14ac:dyDescent="0.25">
      <c r="X44" s="2"/>
      <c r="Y44" s="2"/>
    </row>
  </sheetData>
  <sheetProtection algorithmName="SHA-512" hashValue="554NIx7ZdLrGoZ3JeMshWlBNtJ3H7iNHKzwnffOh/4MpLVFYF3JN3Axq1I88DzzfyEgFvg0sLGgS+m2ywKvBQw==" saltValue="f8w5jRVn3S+eBinOLyqvSQ==" spinCount="100000" sheet="1" objects="1" scenarios="1"/>
  <protectedRanges>
    <protectedRange sqref="C6" name="Obseg1"/>
    <protectedRange sqref="C8:C11" name="Obseg2"/>
    <protectedRange sqref="C12" name="Obseg2_1"/>
    <protectedRange sqref="C13" name="Obseg2_2"/>
  </protectedRanges>
  <dataConsolidate/>
  <mergeCells count="1">
    <mergeCell ref="C6:D6"/>
  </mergeCells>
  <phoneticPr fontId="1" type="noConversion"/>
  <conditionalFormatting sqref="D16:H19">
    <cfRule type="cellIs" dxfId="0" priority="7" stopIfTrue="1" operator="equal">
      <formula>0</formula>
    </cfRule>
  </conditionalFormatting>
  <dataValidations xWindow="404" yWindow="499" count="5">
    <dataValidation type="list" allowBlank="1" showInputMessage="1" showErrorMessage="1" sqref="C10" xr:uid="{00000000-0002-0000-0000-000000000000}">
      <formula1>$L$7:$L$8</formula1>
    </dataValidation>
    <dataValidation type="list" allowBlank="1" showErrorMessage="1" prompt="V primeru tedenskega odvoza mešanih odpadkov izberite 1, v primeru odvoza odpadkov na 14 dni pa izberite vrednost 0,5. " sqref="C9" xr:uid="{00000000-0002-0000-0000-000001000000}">
      <formula1>$Q$1:$Q$10</formula1>
    </dataValidation>
    <dataValidation type="list" operator="greaterThanOrEqual" allowBlank="1" showInputMessage="1" showErrorMessage="1" sqref="C6:D6" xr:uid="{00000000-0002-0000-0000-000002000000}">
      <formula1>$N$4:$N$5</formula1>
    </dataValidation>
    <dataValidation type="list" operator="greaterThanOrEqual" allowBlank="1" showInputMessage="1" showErrorMessage="1" sqref="C8:C9" xr:uid="{00000000-0002-0000-0000-000003000000}">
      <formula1>$K$16:$K$22</formula1>
    </dataValidation>
    <dataValidation type="list" allowBlank="1" showInputMessage="1" showErrorMessage="1" sqref="C11" xr:uid="{00000000-0002-0000-0000-000004000000}">
      <formula1>$K$8:$K$9</formula1>
    </dataValidation>
  </dataValidations>
  <pageMargins left="0.75" right="0.75" top="1" bottom="1" header="0" footer="0"/>
  <pageSetup paperSize="9" scale="60" orientation="landscape" r:id="rId1"/>
  <headerFooter alignWithMargins="0"/>
  <customProperties>
    <customPr name="SSCSheetTrackingNo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99FD7874-AB61-4003-AAE8-E77D38254B41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Pogodbeni odvoz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Mitja Zupan</dc:creator>
  <cp:lastModifiedBy>Klemen Babnik</cp:lastModifiedBy>
  <cp:lastPrinted>2019-05-31T09:09:30Z</cp:lastPrinted>
  <dcterms:created xsi:type="dcterms:W3CDTF">2009-09-25T06:44:07Z</dcterms:created>
  <dcterms:modified xsi:type="dcterms:W3CDTF">2024-04-04T06:01:53Z</dcterms:modified>
</cp:coreProperties>
</file>