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ENIKI\Informativni izračuni\"/>
    </mc:Choice>
  </mc:AlternateContent>
  <xr:revisionPtr revIDLastSave="0" documentId="13_ncr:1_{07D00201-08D7-4F1F-A3EC-50BA32D8ADF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nkratni najem zabojnik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E19" i="1" l="1"/>
  <c r="D17" i="1"/>
  <c r="E17" i="1" s="1"/>
  <c r="F17" i="1" s="1"/>
  <c r="D19" i="1"/>
  <c r="P14" i="1"/>
  <c r="P16" i="1" s="1"/>
  <c r="D16" i="1"/>
  <c r="O7" i="1"/>
  <c r="P7" i="1" s="1"/>
  <c r="E18" i="1" l="1"/>
  <c r="F18" i="1" s="1"/>
  <c r="H17" i="1"/>
  <c r="F19" i="1"/>
  <c r="E16" i="1"/>
  <c r="F16" i="1" s="1"/>
  <c r="G16" i="1" s="1"/>
  <c r="P19" i="1"/>
  <c r="P21" i="1"/>
  <c r="P18" i="1"/>
  <c r="P20" i="1"/>
  <c r="P17" i="1"/>
  <c r="H19" i="1" l="1"/>
  <c r="G19" i="1"/>
  <c r="H18" i="1"/>
  <c r="G18" i="1"/>
  <c r="G17" i="1"/>
  <c r="H16" i="1"/>
  <c r="F20" i="1"/>
  <c r="H20" i="1" l="1"/>
</calcChain>
</file>

<file path=xl/sharedStrings.xml><?xml version="1.0" encoding="utf-8"?>
<sst xmlns="http://schemas.openxmlformats.org/spreadsheetml/2006/main" count="57" uniqueCount="45">
  <si>
    <t>Občina</t>
  </si>
  <si>
    <t>Količina</t>
  </si>
  <si>
    <t>MOK</t>
  </si>
  <si>
    <t>Šenčur</t>
  </si>
  <si>
    <t>EUR na odvoz</t>
  </si>
  <si>
    <t>EUR na osebo</t>
  </si>
  <si>
    <t>EUR na liter</t>
  </si>
  <si>
    <t>Vrednost z DDV</t>
  </si>
  <si>
    <t>Najemnina zabojnika</t>
  </si>
  <si>
    <t>DDV</t>
  </si>
  <si>
    <t>Faktor (kg)</t>
  </si>
  <si>
    <t>Skupaj stroški</t>
  </si>
  <si>
    <t>Vrednost brez DDV</t>
  </si>
  <si>
    <t>Cena brez DDV</t>
  </si>
  <si>
    <t>Enota</t>
  </si>
  <si>
    <t>Odvoz zabojnika</t>
  </si>
  <si>
    <t>Odlaganje odpadkov</t>
  </si>
  <si>
    <t>Najemnina zabojnika / dan</t>
  </si>
  <si>
    <t>Postavitev zabojnika</t>
  </si>
  <si>
    <t>EM</t>
  </si>
  <si>
    <t>odvoz</t>
  </si>
  <si>
    <t>dan</t>
  </si>
  <si>
    <t>Do 10 km</t>
  </si>
  <si>
    <t>Nad 10 km</t>
  </si>
  <si>
    <t>Število odvozov</t>
  </si>
  <si>
    <t>Komunala Kranj</t>
  </si>
  <si>
    <t>Last Komunale Kranj</t>
  </si>
  <si>
    <t>Last stranke</t>
  </si>
  <si>
    <t>do 10 km</t>
  </si>
  <si>
    <t>nad 10 km</t>
  </si>
  <si>
    <t>Komunale Kranj</t>
  </si>
  <si>
    <t>stranke</t>
  </si>
  <si>
    <t>Vrsta odpadka</t>
  </si>
  <si>
    <t>Mešani komunalni odpadki</t>
  </si>
  <si>
    <t>Kosovni odpadki</t>
  </si>
  <si>
    <t xml:space="preserve">Obvezno izpolnite vsa polja. </t>
  </si>
  <si>
    <t>Število dni najema zabojnika</t>
  </si>
  <si>
    <t>Izračun stroškov enkratnega najema velikih zabojnikov</t>
  </si>
  <si>
    <r>
      <t>Volumen zabojnika (m</t>
    </r>
    <r>
      <rPr>
        <b/>
        <vertAlign val="superscript"/>
        <sz val="10"/>
        <rFont val="Roboto Light"/>
        <charset val="238"/>
      </rPr>
      <t>3</t>
    </r>
    <r>
      <rPr>
        <b/>
        <sz val="10"/>
        <rFont val="Roboto Light"/>
        <charset val="238"/>
      </rPr>
      <t>)</t>
    </r>
  </si>
  <si>
    <t>Oddaljenost odjemnega mesta od lokacije Zarica</t>
  </si>
  <si>
    <t>Obdelava odpadkov</t>
  </si>
  <si>
    <t>Obdelava odpadkov (storitev + infrastruktura)</t>
  </si>
  <si>
    <t>Odlaganje odpadkov (storitev + infrastruktura)</t>
  </si>
  <si>
    <t>Skupna teža odpadkov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</si>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</sst>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"/>
    <numFmt numFmtId="166" formatCode="#,##0.000000"/>
  </numFmts>
  <fonts count="14">
    <font>
      <sz val="9"/>
      <name val="Calibri"/>
      <charset val="238"/>
    </font>
    <font>
      <sz val="8"/>
      <name val="Calibri"/>
      <family val="2"/>
      <charset val="238"/>
    </font>
    <font>
      <sz val="12"/>
      <name val="Roboto Light"/>
      <charset val="238"/>
    </font>
    <font>
      <sz val="8"/>
      <name val="Roboto Light"/>
      <charset val="238"/>
    </font>
    <font>
      <sz val="8"/>
      <color indexed="10"/>
      <name val="Roboto Light"/>
      <charset val="238"/>
    </font>
    <font>
      <b/>
      <sz val="12"/>
      <name val="Roboto Light"/>
      <charset val="238"/>
    </font>
    <font>
      <b/>
      <sz val="12"/>
      <color indexed="9"/>
      <name val="Roboto Light"/>
      <charset val="238"/>
    </font>
    <font>
      <sz val="9"/>
      <name val="Roboto Light"/>
      <charset val="238"/>
    </font>
    <font>
      <b/>
      <sz val="10"/>
      <name val="Roboto Light"/>
      <charset val="238"/>
    </font>
    <font>
      <sz val="10"/>
      <name val="Roboto Light"/>
      <charset val="238"/>
    </font>
    <font>
      <b/>
      <vertAlign val="superscript"/>
      <sz val="10"/>
      <name val="Roboto Light"/>
      <charset val="238"/>
    </font>
    <font>
      <b/>
      <sz val="20"/>
      <color rgb="FF005AAA"/>
      <name val="Roboto Light"/>
      <charset val="238"/>
    </font>
    <font>
      <sz val="12"/>
      <color rgb="FF005AAA"/>
      <name val="Roboto Light"/>
      <charset val="238"/>
    </font>
    <font>
      <b/>
      <sz val="12"/>
      <color rgb="FF32B455"/>
      <name val="Roboto Light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164" fontId="3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/>
    <xf numFmtId="0" fontId="3" fillId="5" borderId="0" xfId="0" applyFont="1" applyFill="1" applyProtection="1">
      <protection hidden="1"/>
    </xf>
    <xf numFmtId="4" fontId="3" fillId="5" borderId="0" xfId="0" applyNumberFormat="1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166" fontId="3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left"/>
      <protection hidden="1"/>
    </xf>
    <xf numFmtId="165" fontId="2" fillId="2" borderId="0" xfId="0" applyNumberFormat="1" applyFont="1" applyFill="1" applyProtection="1">
      <protection hidden="1"/>
    </xf>
    <xf numFmtId="165" fontId="3" fillId="2" borderId="0" xfId="0" applyNumberFormat="1" applyFont="1" applyFill="1" applyProtection="1">
      <protection hidden="1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8" fillId="2" borderId="0" xfId="0" applyFont="1" applyFill="1" applyProtection="1">
      <protection hidden="1"/>
    </xf>
    <xf numFmtId="0" fontId="8" fillId="6" borderId="1" xfId="0" applyFont="1" applyFill="1" applyBorder="1" applyAlignment="1" applyProtection="1">
      <alignment vertical="center"/>
      <protection hidden="1"/>
    </xf>
    <xf numFmtId="0" fontId="8" fillId="6" borderId="2" xfId="0" applyFont="1" applyFill="1" applyBorder="1" applyAlignment="1" applyProtection="1">
      <alignment vertical="center"/>
      <protection hidden="1"/>
    </xf>
    <xf numFmtId="0" fontId="9" fillId="2" borderId="3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9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9" fillId="2" borderId="7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8" fillId="6" borderId="9" xfId="0" applyFont="1" applyFill="1" applyBorder="1" applyAlignment="1" applyProtection="1">
      <alignment horizontal="left" vertical="center"/>
      <protection hidden="1"/>
    </xf>
    <xf numFmtId="0" fontId="9" fillId="6" borderId="10" xfId="0" applyFont="1" applyFill="1" applyBorder="1" applyAlignment="1" applyProtection="1">
      <alignment horizontal="left" vertical="center"/>
      <protection hidden="1"/>
    </xf>
    <xf numFmtId="4" fontId="8" fillId="6" borderId="10" xfId="0" applyNumberFormat="1" applyFont="1" applyFill="1" applyBorder="1" applyAlignment="1" applyProtection="1">
      <alignment horizontal="left" vertical="center"/>
      <protection hidden="1"/>
    </xf>
    <xf numFmtId="4" fontId="8" fillId="6" borderId="11" xfId="0" applyNumberFormat="1" applyFont="1" applyFill="1" applyBorder="1" applyAlignment="1" applyProtection="1">
      <alignment horizontal="left" vertical="center"/>
      <protection hidden="1"/>
    </xf>
    <xf numFmtId="2" fontId="9" fillId="2" borderId="4" xfId="0" applyNumberFormat="1" applyFont="1" applyFill="1" applyBorder="1" applyAlignment="1" applyProtection="1">
      <alignment horizontal="left"/>
      <protection hidden="1"/>
    </xf>
    <xf numFmtId="4" fontId="9" fillId="2" borderId="4" xfId="0" applyNumberFormat="1" applyFont="1" applyFill="1" applyBorder="1" applyAlignment="1" applyProtection="1">
      <alignment horizontal="left"/>
      <protection hidden="1"/>
    </xf>
    <xf numFmtId="10" fontId="9" fillId="2" borderId="4" xfId="0" applyNumberFormat="1" applyFont="1" applyFill="1" applyBorder="1" applyAlignment="1" applyProtection="1">
      <alignment horizontal="left"/>
      <protection hidden="1"/>
    </xf>
    <xf numFmtId="4" fontId="8" fillId="2" borderId="12" xfId="0" applyNumberFormat="1" applyFont="1" applyFill="1" applyBorder="1" applyAlignment="1" applyProtection="1">
      <alignment horizontal="left"/>
      <protection hidden="1"/>
    </xf>
    <xf numFmtId="0" fontId="9" fillId="2" borderId="6" xfId="0" applyFont="1" applyFill="1" applyBorder="1" applyAlignment="1" applyProtection="1">
      <alignment horizontal="left"/>
      <protection hidden="1"/>
    </xf>
    <xf numFmtId="4" fontId="9" fillId="2" borderId="6" xfId="0" applyNumberFormat="1" applyFont="1" applyFill="1" applyBorder="1" applyAlignment="1" applyProtection="1">
      <alignment horizontal="left"/>
      <protection hidden="1"/>
    </xf>
    <xf numFmtId="10" fontId="9" fillId="2" borderId="6" xfId="0" applyNumberFormat="1" applyFont="1" applyFill="1" applyBorder="1" applyAlignment="1" applyProtection="1">
      <alignment horizontal="left"/>
      <protection hidden="1"/>
    </xf>
    <xf numFmtId="4" fontId="8" fillId="2" borderId="13" xfId="0" applyNumberFormat="1" applyFont="1" applyFill="1" applyBorder="1" applyAlignment="1" applyProtection="1">
      <alignment horizontal="left"/>
      <protection hidden="1"/>
    </xf>
    <xf numFmtId="4" fontId="9" fillId="2" borderId="8" xfId="0" applyNumberFormat="1" applyFont="1" applyFill="1" applyBorder="1" applyAlignment="1" applyProtection="1">
      <alignment horizontal="left"/>
      <protection hidden="1"/>
    </xf>
    <xf numFmtId="10" fontId="9" fillId="2" borderId="8" xfId="0" applyNumberFormat="1" applyFont="1" applyFill="1" applyBorder="1" applyAlignment="1" applyProtection="1">
      <alignment horizontal="left"/>
      <protection hidden="1"/>
    </xf>
    <xf numFmtId="4" fontId="8" fillId="2" borderId="14" xfId="0" applyNumberFormat="1" applyFont="1" applyFill="1" applyBorder="1" applyAlignment="1" applyProtection="1">
      <alignment horizontal="left"/>
      <protection hidden="1"/>
    </xf>
    <xf numFmtId="0" fontId="8" fillId="6" borderId="15" xfId="0" applyFont="1" applyFill="1" applyBorder="1" applyAlignment="1" applyProtection="1">
      <alignment horizontal="left"/>
      <protection hidden="1"/>
    </xf>
    <xf numFmtId="0" fontId="8" fillId="6" borderId="16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3" fillId="4" borderId="0" xfId="0" applyFont="1" applyFill="1" applyAlignment="1" applyProtection="1">
      <alignment wrapText="1"/>
      <protection hidden="1"/>
    </xf>
    <xf numFmtId="1" fontId="9" fillId="2" borderId="4" xfId="0" applyNumberFormat="1" applyFont="1" applyFill="1" applyBorder="1" applyAlignment="1" applyProtection="1">
      <alignment horizontal="left"/>
      <protection hidden="1"/>
    </xf>
    <xf numFmtId="0" fontId="3" fillId="5" borderId="0" xfId="0" applyFont="1" applyFill="1" applyAlignment="1" applyProtection="1">
      <alignment wrapText="1"/>
      <protection hidden="1"/>
    </xf>
    <xf numFmtId="0" fontId="3" fillId="7" borderId="0" xfId="0" applyFont="1" applyFill="1" applyProtection="1">
      <protection hidden="1"/>
    </xf>
    <xf numFmtId="0" fontId="8" fillId="6" borderId="17" xfId="0" applyFont="1" applyFill="1" applyBorder="1" applyAlignment="1" applyProtection="1">
      <alignment horizontal="left"/>
      <protection hidden="1"/>
    </xf>
    <xf numFmtId="0" fontId="3" fillId="6" borderId="0" xfId="0" applyFont="1" applyFill="1" applyProtection="1">
      <protection hidden="1"/>
    </xf>
    <xf numFmtId="0" fontId="3" fillId="8" borderId="0" xfId="0" applyFont="1" applyFill="1" applyProtection="1">
      <protection hidden="1"/>
    </xf>
    <xf numFmtId="0" fontId="3" fillId="9" borderId="0" xfId="0" applyFont="1" applyFill="1" applyProtection="1">
      <protection hidden="1"/>
    </xf>
    <xf numFmtId="4" fontId="3" fillId="9" borderId="0" xfId="0" applyNumberFormat="1" applyFont="1" applyFill="1" applyProtection="1">
      <protection hidden="1"/>
    </xf>
    <xf numFmtId="4" fontId="3" fillId="8" borderId="0" xfId="0" applyNumberFormat="1" applyFont="1" applyFill="1" applyProtection="1">
      <protection hidden="1"/>
    </xf>
    <xf numFmtId="4" fontId="2" fillId="2" borderId="0" xfId="0" applyNumberFormat="1" applyFont="1" applyFill="1" applyProtection="1">
      <protection hidden="1"/>
    </xf>
    <xf numFmtId="0" fontId="8" fillId="6" borderId="18" xfId="0" applyFont="1" applyFill="1" applyBorder="1" applyAlignment="1" applyProtection="1">
      <alignment vertical="center" wrapText="1"/>
      <protection hidden="1"/>
    </xf>
    <xf numFmtId="0" fontId="9" fillId="2" borderId="8" xfId="0" applyFont="1" applyFill="1" applyBorder="1" applyAlignment="1" applyProtection="1">
      <alignment horizontal="left"/>
      <protection hidden="1"/>
    </xf>
    <xf numFmtId="165" fontId="9" fillId="2" borderId="8" xfId="0" applyNumberFormat="1" applyFont="1" applyFill="1" applyBorder="1" applyAlignment="1" applyProtection="1">
      <alignment horizontal="left"/>
      <protection hidden="1"/>
    </xf>
    <xf numFmtId="165" fontId="9" fillId="2" borderId="6" xfId="0" applyNumberFormat="1" applyFont="1" applyFill="1" applyBorder="1" applyAlignment="1" applyProtection="1">
      <alignment horizontal="left"/>
      <protection hidden="1"/>
    </xf>
    <xf numFmtId="0" fontId="8" fillId="6" borderId="19" xfId="0" applyFont="1" applyFill="1" applyBorder="1" applyAlignment="1">
      <alignment horizontal="left" vertical="center" wrapText="1"/>
    </xf>
    <xf numFmtId="0" fontId="8" fillId="6" borderId="20" xfId="0" applyFont="1" applyFill="1" applyBorder="1" applyAlignment="1">
      <alignment horizontal="left" vertical="center" wrapText="1"/>
    </xf>
  </cellXfs>
  <cellStyles count="1">
    <cellStyle name="Navadno" xfId="0" builtinId="0"/>
  </cellStyles>
  <dxfs count="4">
    <dxf>
      <font>
        <color theme="0"/>
        <name val="Cambria"/>
        <scheme val="none"/>
      </font>
    </dxf>
    <dxf>
      <font>
        <color theme="0"/>
        <name val="Cambria"/>
        <scheme val="none"/>
      </font>
    </dxf>
    <dxf>
      <font>
        <color theme="0"/>
        <name val="Cambria"/>
        <scheme val="none"/>
      </font>
    </dxf>
    <dxf>
      <font>
        <color theme="0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D41"/>
  <sheetViews>
    <sheetView tabSelected="1" workbookViewId="0">
      <selection activeCell="B2" sqref="B2"/>
    </sheetView>
  </sheetViews>
  <sheetFormatPr defaultRowHeight="15"/>
  <cols>
    <col min="1" max="1" width="3.83203125" style="1" customWidth="1"/>
    <col min="2" max="2" width="55.83203125" style="1" customWidth="1"/>
    <col min="3" max="3" width="12.6640625" style="1" customWidth="1"/>
    <col min="4" max="4" width="10.83203125" style="1" customWidth="1"/>
    <col min="5" max="5" width="18.83203125" style="1" customWidth="1"/>
    <col min="6" max="6" width="21.83203125" style="1" customWidth="1"/>
    <col min="7" max="7" width="10.83203125" style="1" customWidth="1"/>
    <col min="8" max="8" width="18.83203125" style="2" customWidth="1"/>
    <col min="9" max="9" width="9.33203125" style="2"/>
    <col min="10" max="10" width="14.5" style="2" customWidth="1"/>
    <col min="11" max="11" width="10" style="2" hidden="1" customWidth="1"/>
    <col min="12" max="12" width="8.83203125" style="2" hidden="1" customWidth="1"/>
    <col min="13" max="13" width="12.5" style="2" hidden="1" customWidth="1"/>
    <col min="14" max="14" width="12.1640625" style="2" hidden="1" customWidth="1"/>
    <col min="15" max="15" width="9.6640625" style="2" hidden="1" customWidth="1"/>
    <col min="16" max="16" width="10.83203125" style="2" hidden="1" customWidth="1"/>
    <col min="17" max="17" width="11" style="2" hidden="1" customWidth="1"/>
    <col min="18" max="18" width="9.33203125" style="2" hidden="1" customWidth="1"/>
    <col min="19" max="19" width="9.33203125" style="1" hidden="1" customWidth="1"/>
    <col min="20" max="20" width="11" style="1" hidden="1" customWidth="1"/>
    <col min="21" max="22" width="10.5" style="1" customWidth="1"/>
    <col min="23" max="26" width="9.33203125" style="1" customWidth="1"/>
    <col min="27" max="16384" width="9.33203125" style="1"/>
  </cols>
  <sheetData>
    <row r="1" spans="1:27" ht="26.25">
      <c r="B1" s="18" t="s">
        <v>37</v>
      </c>
      <c r="L1" s="3"/>
      <c r="M1" s="2" t="s">
        <v>5</v>
      </c>
      <c r="N1" s="2" t="s">
        <v>6</v>
      </c>
      <c r="Q1" s="55">
        <v>1</v>
      </c>
    </row>
    <row r="2" spans="1:27" ht="15.75">
      <c r="B2" s="20"/>
      <c r="L2" s="3"/>
      <c r="M2" s="2" t="s">
        <v>4</v>
      </c>
      <c r="N2" s="2" t="s">
        <v>4</v>
      </c>
      <c r="Q2" s="55">
        <v>2</v>
      </c>
      <c r="R2" s="3"/>
      <c r="S2" s="2"/>
      <c r="T2" s="2"/>
      <c r="U2" s="2"/>
      <c r="V2" s="2"/>
      <c r="W2" s="2"/>
    </row>
    <row r="3" spans="1:27">
      <c r="B3" s="19" t="s">
        <v>35</v>
      </c>
      <c r="L3" s="3"/>
      <c r="Q3" s="55">
        <v>3</v>
      </c>
      <c r="R3" s="3"/>
      <c r="S3" s="2"/>
      <c r="T3" s="2"/>
      <c r="U3" s="2"/>
      <c r="V3" s="2"/>
      <c r="W3" s="2"/>
    </row>
    <row r="4" spans="1:27">
      <c r="N4" s="2" t="s">
        <v>33</v>
      </c>
      <c r="P4" s="2">
        <v>2.57</v>
      </c>
      <c r="Q4" s="55">
        <v>4</v>
      </c>
      <c r="S4" s="2"/>
      <c r="T4" s="2"/>
      <c r="U4" s="2"/>
      <c r="V4" s="2"/>
      <c r="W4" s="2"/>
      <c r="X4" s="2"/>
    </row>
    <row r="5" spans="1:27" ht="15.75" thickBot="1">
      <c r="B5" s="4"/>
      <c r="C5" s="4"/>
      <c r="N5" s="2" t="s">
        <v>34</v>
      </c>
      <c r="P5" s="2">
        <v>4.9800000000000004</v>
      </c>
      <c r="Q5" s="55">
        <v>5</v>
      </c>
      <c r="S5" s="2"/>
      <c r="T5" s="2"/>
      <c r="U5" s="2"/>
      <c r="V5" s="2"/>
      <c r="W5" s="2"/>
      <c r="X5" s="2"/>
    </row>
    <row r="6" spans="1:27" ht="28.5" customHeight="1" thickBot="1">
      <c r="B6" s="21" t="s">
        <v>32</v>
      </c>
      <c r="C6" s="65" t="s">
        <v>33</v>
      </c>
      <c r="D6" s="66"/>
      <c r="Q6" s="55">
        <v>6</v>
      </c>
      <c r="S6" s="2"/>
      <c r="T6" s="2"/>
      <c r="U6" s="2"/>
      <c r="V6" s="2"/>
      <c r="W6" s="2"/>
      <c r="X6" s="2"/>
    </row>
    <row r="7" spans="1:27" ht="15.75" customHeight="1" thickBot="1">
      <c r="A7" s="7"/>
      <c r="E7" s="2"/>
      <c r="F7" s="2"/>
      <c r="K7" s="2" t="s">
        <v>25</v>
      </c>
      <c r="L7" s="2" t="s">
        <v>22</v>
      </c>
      <c r="M7" s="2">
        <v>2</v>
      </c>
      <c r="N7" s="2" t="s">
        <v>28</v>
      </c>
      <c r="O7" s="2" t="e">
        <f>VLOOKUP(C9,$L$7:$N$8,3,FALSE)</f>
        <v>#N/A</v>
      </c>
      <c r="P7" s="2" t="e">
        <f>VLOOKUP(K7,$K$7:$O$8,5,FALSE)</f>
        <v>#N/A</v>
      </c>
      <c r="Q7" s="55">
        <v>7</v>
      </c>
      <c r="S7" s="2"/>
      <c r="T7" s="2"/>
      <c r="U7" s="2"/>
      <c r="V7" s="2"/>
      <c r="W7" s="2"/>
      <c r="X7" s="2"/>
    </row>
    <row r="8" spans="1:27" ht="15.75" customHeight="1">
      <c r="B8" s="21" t="s">
        <v>38</v>
      </c>
      <c r="C8" s="45"/>
      <c r="D8" s="5"/>
      <c r="F8" s="6"/>
      <c r="K8" s="2" t="s">
        <v>25</v>
      </c>
      <c r="L8" s="2" t="s">
        <v>23</v>
      </c>
      <c r="M8" s="2">
        <v>3</v>
      </c>
      <c r="N8" s="2" t="s">
        <v>29</v>
      </c>
      <c r="O8" s="2" t="s">
        <v>30</v>
      </c>
      <c r="Q8" s="55">
        <v>8</v>
      </c>
      <c r="S8" s="2"/>
      <c r="T8" s="2"/>
      <c r="U8" s="2"/>
      <c r="V8" s="2"/>
      <c r="W8" s="2"/>
      <c r="X8" s="2"/>
    </row>
    <row r="9" spans="1:27" ht="15.75" customHeight="1">
      <c r="A9" s="7"/>
      <c r="B9" s="21" t="s">
        <v>39</v>
      </c>
      <c r="C9" s="46"/>
      <c r="D9" s="47"/>
      <c r="E9" s="2"/>
      <c r="F9" s="2"/>
      <c r="G9" s="7"/>
      <c r="H9" s="7"/>
      <c r="I9" s="7"/>
      <c r="K9" s="2" t="s">
        <v>27</v>
      </c>
      <c r="L9" s="2" t="s">
        <v>22</v>
      </c>
      <c r="M9" s="2">
        <v>4</v>
      </c>
      <c r="O9" s="2" t="s">
        <v>31</v>
      </c>
      <c r="Q9" s="55">
        <v>9</v>
      </c>
      <c r="S9" s="2"/>
      <c r="T9" s="2"/>
      <c r="U9" s="2"/>
      <c r="V9" s="2"/>
      <c r="W9" s="2"/>
      <c r="X9" s="2"/>
    </row>
    <row r="10" spans="1:27" ht="15.75" customHeight="1">
      <c r="B10" s="21" t="s">
        <v>36</v>
      </c>
      <c r="C10" s="46"/>
      <c r="D10" s="48"/>
      <c r="E10" s="2"/>
      <c r="F10" s="2"/>
      <c r="G10" s="7"/>
      <c r="K10" s="2" t="s">
        <v>27</v>
      </c>
      <c r="L10" s="2" t="s">
        <v>23</v>
      </c>
      <c r="M10" s="2">
        <v>5</v>
      </c>
      <c r="Q10" s="55">
        <v>10</v>
      </c>
      <c r="S10" s="2"/>
      <c r="T10" s="2"/>
      <c r="U10" s="2"/>
      <c r="V10" s="2"/>
      <c r="W10" s="2"/>
      <c r="X10" s="2"/>
    </row>
    <row r="11" spans="1:27" ht="15.75">
      <c r="B11" s="21" t="s">
        <v>24</v>
      </c>
      <c r="C11" s="46"/>
      <c r="D11" s="48"/>
      <c r="E11" s="2"/>
      <c r="F11" s="2"/>
      <c r="G11" s="7"/>
      <c r="L11" s="8" t="s">
        <v>0</v>
      </c>
      <c r="M11" s="8" t="s">
        <v>10</v>
      </c>
      <c r="S11" s="2"/>
      <c r="T11" s="2"/>
      <c r="U11" s="2"/>
      <c r="V11" s="2"/>
      <c r="W11" s="2"/>
      <c r="X11" s="2"/>
    </row>
    <row r="12" spans="1:27" ht="15.75" customHeight="1" thickBot="1">
      <c r="B12" s="21" t="s">
        <v>43</v>
      </c>
      <c r="C12" s="54"/>
      <c r="D12" s="48"/>
      <c r="E12" s="2"/>
      <c r="F12" s="2"/>
      <c r="G12" s="7"/>
      <c r="L12" s="8" t="s">
        <v>2</v>
      </c>
      <c r="M12" s="9">
        <v>15.92</v>
      </c>
      <c r="S12" s="2"/>
      <c r="T12" s="2"/>
      <c r="U12" s="2"/>
      <c r="V12" s="2"/>
      <c r="W12" s="2"/>
      <c r="X12" s="2"/>
    </row>
    <row r="13" spans="1:27" ht="15.75" customHeight="1">
      <c r="D13" s="48"/>
      <c r="E13" s="2"/>
      <c r="F13" s="2"/>
      <c r="G13" s="7"/>
      <c r="L13" s="8" t="s">
        <v>3</v>
      </c>
      <c r="M13" s="9">
        <v>17.09</v>
      </c>
      <c r="S13" s="2"/>
      <c r="T13" s="2"/>
      <c r="U13" s="2"/>
      <c r="V13" s="2"/>
      <c r="W13" s="2"/>
      <c r="X13" s="2"/>
    </row>
    <row r="14" spans="1:27" ht="15.75" customHeight="1" thickBot="1">
      <c r="H14" s="1"/>
      <c r="I14" s="1"/>
      <c r="L14" s="57" t="s">
        <v>26</v>
      </c>
      <c r="M14" s="57"/>
      <c r="N14" s="56" t="s">
        <v>27</v>
      </c>
      <c r="O14" s="56"/>
      <c r="P14" s="53">
        <f>SUMIFS(M7:M8,$L$7:$L$8,C9)</f>
        <v>0</v>
      </c>
      <c r="S14" s="2"/>
      <c r="T14" s="2"/>
      <c r="U14" s="2"/>
      <c r="V14" s="2"/>
      <c r="W14" s="2"/>
      <c r="X14" s="2"/>
    </row>
    <row r="15" spans="1:27" ht="28.5" customHeight="1" thickBot="1">
      <c r="B15" s="61"/>
      <c r="C15" s="22" t="s">
        <v>14</v>
      </c>
      <c r="D15" s="22" t="s">
        <v>1</v>
      </c>
      <c r="E15" s="22" t="s">
        <v>13</v>
      </c>
      <c r="F15" s="22" t="s">
        <v>12</v>
      </c>
      <c r="G15" s="22" t="s">
        <v>9</v>
      </c>
      <c r="H15" s="23" t="s">
        <v>7</v>
      </c>
      <c r="I15" s="1"/>
      <c r="K15" s="10" t="s">
        <v>19</v>
      </c>
      <c r="L15" s="57" t="s">
        <v>22</v>
      </c>
      <c r="M15" s="57" t="s">
        <v>23</v>
      </c>
      <c r="N15" s="56" t="s">
        <v>22</v>
      </c>
      <c r="O15" s="56" t="s">
        <v>23</v>
      </c>
      <c r="P15" s="53"/>
      <c r="Q15" s="49" t="s">
        <v>8</v>
      </c>
      <c r="R15" s="50" t="s">
        <v>18</v>
      </c>
      <c r="S15" s="52" t="s">
        <v>40</v>
      </c>
      <c r="T15" s="52" t="s">
        <v>16</v>
      </c>
      <c r="U15" s="2"/>
      <c r="V15" s="2"/>
      <c r="W15" s="2"/>
      <c r="X15" s="2"/>
      <c r="Y15" s="2"/>
    </row>
    <row r="16" spans="1:27" ht="15.75" customHeight="1">
      <c r="B16" s="24" t="s">
        <v>15</v>
      </c>
      <c r="C16" s="25" t="s">
        <v>20</v>
      </c>
      <c r="D16" s="51">
        <f>IF(C11&lt;&gt;"",C11,0)</f>
        <v>0</v>
      </c>
      <c r="E16" s="34">
        <f>IF($D$16&lt;&gt;0,VLOOKUP($C$8,$K$16:$P$21,6,FALSE),0)</f>
        <v>0</v>
      </c>
      <c r="F16" s="35">
        <f>ROUND(E16*D16,2)</f>
        <v>0</v>
      </c>
      <c r="G16" s="36">
        <f>IF(F16&lt;&gt;0,0.095,0)</f>
        <v>0</v>
      </c>
      <c r="H16" s="37">
        <f>ROUND(F16*1.095,2)</f>
        <v>0</v>
      </c>
      <c r="I16" s="1"/>
      <c r="K16" s="10">
        <v>5</v>
      </c>
      <c r="L16" s="58">
        <v>144.88999999999999</v>
      </c>
      <c r="M16" s="58">
        <v>170.26</v>
      </c>
      <c r="N16" s="59">
        <v>130.80000000000001</v>
      </c>
      <c r="O16" s="59">
        <v>144.88999999999999</v>
      </c>
      <c r="P16" s="53" t="e">
        <f t="shared" ref="P16:P21" si="0">VLOOKUP(K16,$K16:$O16,$P$14,FALSE)</f>
        <v>#VALUE!</v>
      </c>
      <c r="Q16" s="10">
        <v>1.8968</v>
      </c>
      <c r="R16" s="11">
        <v>25.37</v>
      </c>
      <c r="S16" s="8">
        <v>0.13719999999999999</v>
      </c>
      <c r="T16" s="8">
        <v>0.21540000000000001</v>
      </c>
      <c r="U16" s="2"/>
      <c r="V16" s="2"/>
      <c r="W16" s="3"/>
      <c r="X16" s="2"/>
      <c r="Y16" s="2"/>
      <c r="Z16" s="2"/>
      <c r="AA16" s="2"/>
    </row>
    <row r="17" spans="2:30">
      <c r="B17" s="26" t="s">
        <v>41</v>
      </c>
      <c r="C17" s="27" t="s">
        <v>44</v>
      </c>
      <c r="D17" s="38">
        <f>IF(C12&lt;&gt;"",C12,0)</f>
        <v>0</v>
      </c>
      <c r="E17" s="64">
        <f>IF($D$17&lt;&gt;0,$S$16,0)</f>
        <v>0</v>
      </c>
      <c r="F17" s="39">
        <f>ROUND(E17*D17,2)</f>
        <v>0</v>
      </c>
      <c r="G17" s="40">
        <f>IF(F17&lt;&gt;0,0.095,0)</f>
        <v>0</v>
      </c>
      <c r="H17" s="41">
        <f>ROUND(F17*1.095,2)</f>
        <v>0</v>
      </c>
      <c r="I17" s="1"/>
      <c r="K17" s="10">
        <v>7</v>
      </c>
      <c r="L17" s="58">
        <v>144.88999999999999</v>
      </c>
      <c r="M17" s="58">
        <v>170.26</v>
      </c>
      <c r="N17" s="59">
        <v>130.80000000000001</v>
      </c>
      <c r="O17" s="59">
        <v>144.88999999999999</v>
      </c>
      <c r="P17" s="53" t="e">
        <f t="shared" si="0"/>
        <v>#VALUE!</v>
      </c>
      <c r="Q17" s="10">
        <v>2.3786</v>
      </c>
      <c r="R17" s="11">
        <v>25.37</v>
      </c>
      <c r="S17" s="8"/>
      <c r="T17" s="8"/>
      <c r="U17" s="2"/>
      <c r="V17" s="2"/>
      <c r="W17" s="2"/>
      <c r="X17" s="2"/>
      <c r="Y17" s="2"/>
      <c r="Z17" s="2"/>
      <c r="AA17" s="2"/>
    </row>
    <row r="18" spans="2:30">
      <c r="B18" s="26" t="s">
        <v>42</v>
      </c>
      <c r="C18" s="27" t="s">
        <v>44</v>
      </c>
      <c r="D18" s="38">
        <f>IF(C12&lt;&gt;"",C12*0.07,0)</f>
        <v>0</v>
      </c>
      <c r="E18" s="64">
        <f>IF($D$18&lt;&gt;0,$T$16,0)</f>
        <v>0</v>
      </c>
      <c r="F18" s="39">
        <f>ROUND(E18*D18,2)</f>
        <v>0</v>
      </c>
      <c r="G18" s="40">
        <f>IF(F18&lt;&gt;0,0.095,0)</f>
        <v>0</v>
      </c>
      <c r="H18" s="41">
        <f>ROUND(F18*1.095,2)</f>
        <v>0</v>
      </c>
      <c r="I18" s="1"/>
      <c r="K18" s="10">
        <v>12</v>
      </c>
      <c r="L18" s="58">
        <v>144.88999999999999</v>
      </c>
      <c r="M18" s="58">
        <v>170.26</v>
      </c>
      <c r="N18" s="59">
        <v>130.80000000000001</v>
      </c>
      <c r="O18" s="59">
        <v>144.88999999999999</v>
      </c>
      <c r="P18" s="53" t="e">
        <f t="shared" si="0"/>
        <v>#VALUE!</v>
      </c>
      <c r="Q18" s="10">
        <v>3.5609000000000002</v>
      </c>
      <c r="R18" s="11">
        <v>25.37</v>
      </c>
      <c r="S18" s="8"/>
      <c r="T18" s="8"/>
      <c r="U18" s="2"/>
      <c r="V18" s="2"/>
      <c r="W18" s="2"/>
      <c r="X18" s="2"/>
      <c r="Y18" s="2"/>
      <c r="Z18" s="2"/>
      <c r="AA18" s="2"/>
    </row>
    <row r="19" spans="2:30" ht="15.75" customHeight="1" thickBot="1">
      <c r="B19" s="28" t="s">
        <v>17</v>
      </c>
      <c r="C19" s="29" t="s">
        <v>21</v>
      </c>
      <c r="D19" s="62">
        <f>IF(C9&lt;&gt;"",$C$10,0)</f>
        <v>0</v>
      </c>
      <c r="E19" s="63">
        <f>IF($D$18&lt;&gt;0,VLOOKUP($C$8,$K$16:$Q$21,7,FALSE),0)</f>
        <v>0</v>
      </c>
      <c r="F19" s="42">
        <f>ROUND(E19*D19,2)</f>
        <v>0</v>
      </c>
      <c r="G19" s="43">
        <f>IF(F19&lt;&gt;0,0.095,0)</f>
        <v>0</v>
      </c>
      <c r="H19" s="44">
        <f>ROUND(F19*1.095,2)</f>
        <v>0</v>
      </c>
      <c r="I19" s="1"/>
      <c r="K19" s="10">
        <v>15</v>
      </c>
      <c r="L19" s="58">
        <v>384.57</v>
      </c>
      <c r="M19" s="58">
        <v>422.6</v>
      </c>
      <c r="N19" s="59">
        <v>363.44</v>
      </c>
      <c r="O19" s="59">
        <v>384.57</v>
      </c>
      <c r="P19" s="53" t="e">
        <f t="shared" si="0"/>
        <v>#VALUE!</v>
      </c>
      <c r="Q19" s="10">
        <v>4.1208</v>
      </c>
      <c r="R19" s="11">
        <v>38.03</v>
      </c>
      <c r="S19" s="8"/>
      <c r="T19" s="8"/>
      <c r="U19" s="2"/>
      <c r="V19" s="2"/>
      <c r="W19" s="2"/>
      <c r="X19" s="3"/>
      <c r="Y19" s="2"/>
      <c r="Z19" s="2"/>
      <c r="AA19" s="2"/>
      <c r="AB19" s="2"/>
      <c r="AC19" s="2"/>
      <c r="AD19" s="2"/>
    </row>
    <row r="20" spans="2:30" ht="15.75" thickBot="1">
      <c r="B20" s="30" t="s">
        <v>11</v>
      </c>
      <c r="C20" s="31"/>
      <c r="D20" s="31"/>
      <c r="E20" s="31"/>
      <c r="F20" s="32">
        <f>SUM(F16:F19)</f>
        <v>0</v>
      </c>
      <c r="G20" s="32"/>
      <c r="H20" s="33">
        <f>SUM(H16:H19)</f>
        <v>0</v>
      </c>
      <c r="I20" s="1"/>
      <c r="K20" s="10">
        <v>20</v>
      </c>
      <c r="L20" s="58">
        <v>384.57</v>
      </c>
      <c r="M20" s="58">
        <v>422.6</v>
      </c>
      <c r="N20" s="59">
        <v>363.44</v>
      </c>
      <c r="O20" s="59">
        <v>384.57</v>
      </c>
      <c r="P20" s="53" t="e">
        <f t="shared" si="0"/>
        <v>#VALUE!</v>
      </c>
      <c r="Q20" s="10">
        <v>4.4297000000000004</v>
      </c>
      <c r="R20" s="11">
        <v>38.03</v>
      </c>
      <c r="S20" s="8"/>
      <c r="T20" s="8"/>
      <c r="U20" s="2"/>
      <c r="V20" s="2"/>
      <c r="W20" s="2"/>
      <c r="X20" s="2"/>
      <c r="AC20" s="2"/>
      <c r="AD20" s="2"/>
    </row>
    <row r="21" spans="2:30">
      <c r="B21" s="2"/>
      <c r="C21" s="15"/>
      <c r="D21" s="16"/>
      <c r="H21" s="1"/>
      <c r="I21" s="1"/>
      <c r="K21" s="10">
        <v>30</v>
      </c>
      <c r="L21" s="58">
        <v>384.57</v>
      </c>
      <c r="M21" s="58">
        <v>422.6</v>
      </c>
      <c r="N21" s="59">
        <v>363.44</v>
      </c>
      <c r="O21" s="59">
        <v>384.57</v>
      </c>
      <c r="P21" s="53" t="e">
        <f t="shared" si="0"/>
        <v>#VALUE!</v>
      </c>
      <c r="Q21" s="10">
        <v>4.6795999999999998</v>
      </c>
      <c r="R21" s="11">
        <v>38.03</v>
      </c>
      <c r="S21" s="8"/>
      <c r="T21" s="8"/>
      <c r="U21" s="2"/>
      <c r="V21" s="2"/>
      <c r="W21" s="2"/>
      <c r="X21" s="2"/>
      <c r="Z21" s="2"/>
      <c r="AA21" s="2"/>
      <c r="AB21" s="2"/>
      <c r="AC21" s="2"/>
      <c r="AD21" s="2"/>
    </row>
    <row r="22" spans="2:30">
      <c r="B22" s="2"/>
      <c r="F22" s="60"/>
      <c r="H22" s="60"/>
      <c r="I22" s="1"/>
      <c r="S22" s="2"/>
      <c r="T22" s="2"/>
      <c r="U22" s="2"/>
      <c r="V22" s="2"/>
      <c r="W22" s="2"/>
      <c r="X22" s="2"/>
      <c r="Z22" s="12"/>
      <c r="AA22" s="12"/>
      <c r="AB22" s="2"/>
      <c r="AC22" s="2"/>
      <c r="AD22" s="2"/>
    </row>
    <row r="23" spans="2:30">
      <c r="H23" s="1"/>
      <c r="I23" s="1"/>
      <c r="K23" s="1"/>
      <c r="L23" s="1"/>
      <c r="M23" s="1"/>
      <c r="N23" s="1"/>
      <c r="S23" s="2"/>
      <c r="U23" s="2"/>
      <c r="V23" s="2"/>
      <c r="W23" s="2"/>
      <c r="X23" s="2"/>
      <c r="Z23" s="12"/>
      <c r="AA23" s="12"/>
      <c r="AB23" s="2"/>
      <c r="AC23" s="2"/>
      <c r="AD23" s="2"/>
    </row>
    <row r="24" spans="2:30">
      <c r="H24" s="1"/>
      <c r="I24" s="1"/>
      <c r="K24" s="1"/>
      <c r="L24" s="1"/>
      <c r="M24" s="1"/>
      <c r="N24" s="1"/>
      <c r="S24" s="2"/>
      <c r="T24" s="2"/>
      <c r="U24" s="2"/>
      <c r="W24" s="3"/>
      <c r="X24" s="3"/>
      <c r="Y24" s="2"/>
      <c r="Z24" s="2"/>
      <c r="AA24" s="2"/>
    </row>
    <row r="25" spans="2:30">
      <c r="H25" s="1"/>
      <c r="I25" s="1"/>
      <c r="K25" s="1"/>
      <c r="L25" s="1"/>
      <c r="M25" s="1"/>
      <c r="N25" s="1"/>
      <c r="S25" s="2"/>
      <c r="T25" s="2"/>
      <c r="U25" s="2"/>
      <c r="W25" s="13"/>
      <c r="X25" s="13"/>
      <c r="Y25" s="2"/>
      <c r="Z25" s="2"/>
      <c r="AA25" s="2"/>
    </row>
    <row r="26" spans="2:30">
      <c r="H26" s="1"/>
      <c r="I26" s="1"/>
      <c r="K26" s="1"/>
      <c r="L26" s="1"/>
      <c r="M26" s="1"/>
      <c r="N26" s="1"/>
      <c r="S26" s="2"/>
      <c r="T26" s="2"/>
      <c r="U26" s="2"/>
      <c r="W26" s="12"/>
      <c r="X26" s="12"/>
      <c r="Y26" s="2"/>
      <c r="Z26" s="2"/>
      <c r="AA26" s="2"/>
    </row>
    <row r="27" spans="2:30">
      <c r="H27" s="1"/>
      <c r="K27" s="1"/>
      <c r="L27" s="1"/>
      <c r="M27" s="1"/>
      <c r="N27" s="1"/>
      <c r="R27" s="17"/>
      <c r="S27" s="17"/>
      <c r="T27" s="2"/>
      <c r="U27" s="14"/>
      <c r="V27" s="14"/>
      <c r="W27" s="2"/>
      <c r="X27" s="2"/>
      <c r="Y27" s="2"/>
    </row>
    <row r="28" spans="2:30">
      <c r="H28" s="1"/>
      <c r="K28" s="1"/>
      <c r="L28" s="1"/>
      <c r="M28" s="1"/>
      <c r="N28" s="1"/>
      <c r="R28" s="17"/>
      <c r="S28" s="17"/>
      <c r="T28" s="17"/>
      <c r="U28" s="12"/>
      <c r="V28" s="12"/>
      <c r="W28" s="2"/>
      <c r="X28" s="2"/>
      <c r="Y28" s="2"/>
    </row>
    <row r="29" spans="2:30">
      <c r="H29" s="1"/>
      <c r="K29" s="1"/>
      <c r="L29" s="1"/>
      <c r="M29" s="1"/>
      <c r="N29" s="1"/>
      <c r="R29" s="17"/>
      <c r="S29" s="17"/>
      <c r="T29" s="17"/>
      <c r="U29" s="2"/>
      <c r="W29" s="2"/>
      <c r="X29" s="2"/>
      <c r="Y29" s="2"/>
    </row>
    <row r="30" spans="2:30">
      <c r="K30" s="1"/>
      <c r="L30" s="1"/>
      <c r="M30" s="1"/>
      <c r="N30" s="1"/>
      <c r="O30" s="17"/>
      <c r="P30" s="17"/>
      <c r="Q30" s="17"/>
      <c r="S30" s="2"/>
      <c r="T30" s="17"/>
      <c r="U30" s="2"/>
      <c r="V30" s="2"/>
      <c r="W30" s="2"/>
      <c r="X30" s="2"/>
      <c r="Y30" s="2"/>
    </row>
    <row r="31" spans="2:30">
      <c r="N31" s="17"/>
      <c r="O31" s="17"/>
      <c r="P31" s="17"/>
      <c r="Q31" s="17"/>
      <c r="R31" s="17"/>
      <c r="S31" s="17"/>
      <c r="T31" s="2"/>
      <c r="U31" s="2"/>
      <c r="V31" s="2"/>
      <c r="W31" s="2"/>
      <c r="X31" s="2"/>
      <c r="Y31" s="2"/>
    </row>
    <row r="32" spans="2:30">
      <c r="N32" s="17"/>
      <c r="O32" s="17"/>
      <c r="P32" s="17"/>
      <c r="Q32" s="17"/>
      <c r="S32" s="2"/>
      <c r="T32" s="17"/>
      <c r="U32" s="2"/>
      <c r="V32" s="2"/>
      <c r="W32" s="2"/>
      <c r="X32" s="2"/>
      <c r="Y32" s="2"/>
    </row>
    <row r="33" spans="14:25">
      <c r="N33" s="17"/>
      <c r="O33" s="17"/>
      <c r="P33" s="17"/>
      <c r="Q33" s="17"/>
      <c r="S33" s="2"/>
      <c r="T33" s="2"/>
      <c r="U33" s="2"/>
      <c r="V33" s="2"/>
      <c r="W33" s="2"/>
      <c r="X33" s="2"/>
      <c r="Y33" s="2"/>
    </row>
    <row r="34" spans="14:25">
      <c r="N34" s="17"/>
      <c r="O34" s="17"/>
      <c r="P34" s="17"/>
      <c r="Q34" s="17"/>
      <c r="S34" s="2"/>
      <c r="T34" s="2"/>
      <c r="U34" s="2"/>
      <c r="V34" s="2"/>
      <c r="W34" s="2"/>
      <c r="X34" s="2"/>
      <c r="Y34" s="2"/>
    </row>
    <row r="35" spans="14:25">
      <c r="S35" s="2"/>
      <c r="T35" s="2"/>
      <c r="U35" s="2"/>
      <c r="V35" s="2"/>
      <c r="W35" s="2"/>
      <c r="X35" s="2"/>
      <c r="Y35" s="2"/>
    </row>
    <row r="36" spans="14:25">
      <c r="S36" s="2"/>
      <c r="U36" s="17"/>
      <c r="V36" s="17"/>
      <c r="W36" s="17"/>
      <c r="X36" s="2"/>
      <c r="Y36" s="2"/>
    </row>
    <row r="37" spans="14:25">
      <c r="S37" s="2"/>
      <c r="U37" s="2"/>
      <c r="V37" s="2"/>
      <c r="W37" s="2"/>
      <c r="X37" s="2"/>
      <c r="Y37" s="2"/>
    </row>
    <row r="38" spans="14:25">
      <c r="S38" s="2"/>
      <c r="U38" s="2"/>
      <c r="V38" s="2"/>
      <c r="W38" s="2"/>
      <c r="X38" s="2"/>
      <c r="Y38" s="2"/>
    </row>
    <row r="39" spans="14:25">
      <c r="U39" s="2"/>
      <c r="V39" s="2"/>
      <c r="W39" s="2"/>
      <c r="X39" s="2"/>
      <c r="Y39" s="2"/>
    </row>
    <row r="40" spans="14:25">
      <c r="X40" s="2"/>
      <c r="Y40" s="2"/>
    </row>
    <row r="41" spans="14:25">
      <c r="X41" s="2"/>
      <c r="Y41" s="2"/>
    </row>
  </sheetData>
  <sheetProtection password="CFF3" sheet="1"/>
  <protectedRanges>
    <protectedRange sqref="C8:C12" name="Obseg2"/>
    <protectedRange sqref="C6" name="Obseg1"/>
  </protectedRanges>
  <dataConsolidate/>
  <mergeCells count="1">
    <mergeCell ref="C6:D6"/>
  </mergeCells>
  <phoneticPr fontId="1" type="noConversion"/>
  <conditionalFormatting sqref="D16:H17">
    <cfRule type="cellIs" dxfId="3" priority="8" stopIfTrue="1" operator="equal">
      <formula>0</formula>
    </cfRule>
  </conditionalFormatting>
  <conditionalFormatting sqref="D19:H19">
    <cfRule type="cellIs" dxfId="2" priority="3" stopIfTrue="1" operator="equal">
      <formula>0</formula>
    </cfRule>
  </conditionalFormatting>
  <conditionalFormatting sqref="E18:H18">
    <cfRule type="cellIs" dxfId="1" priority="2" stopIfTrue="1" operator="equal">
      <formula>0</formula>
    </cfRule>
  </conditionalFormatting>
  <conditionalFormatting sqref="D18">
    <cfRule type="cellIs" dxfId="0" priority="1" stopIfTrue="1" operator="equal">
      <formula>0</formula>
    </cfRule>
  </conditionalFormatting>
  <dataValidations xWindow="404" yWindow="499" count="5">
    <dataValidation type="list" allowBlank="1" showInputMessage="1" showErrorMessage="1" sqref="C9" xr:uid="{00000000-0002-0000-0000-000000000000}">
      <formula1>$L$7:$L$8</formula1>
    </dataValidation>
    <dataValidation type="list" allowBlank="1" showErrorMessage="1" prompt="V primeru tedenskega odvoza mešanih odpadkov izberite 1, v primeru odvoza odpadkov na 14 dni pa izberite vrednost 0,5. " sqref="C11" xr:uid="{00000000-0002-0000-0000-000001000000}">
      <formula1>$Q$1:$Q$10</formula1>
    </dataValidation>
    <dataValidation type="list" allowBlank="1" showInputMessage="1" showErrorMessage="1" sqref="C10" xr:uid="{00000000-0002-0000-0000-000002000000}">
      <formula1>$Q$1:$Q$10</formula1>
    </dataValidation>
    <dataValidation type="list" operator="greaterThanOrEqual" allowBlank="1" showInputMessage="1" showErrorMessage="1" sqref="C6:D6" xr:uid="{00000000-0002-0000-0000-000003000000}">
      <formula1>$N$4:$N$5</formula1>
    </dataValidation>
    <dataValidation type="list" operator="greaterThanOrEqual" allowBlank="1" showInputMessage="1" showErrorMessage="1" sqref="C8" xr:uid="{00000000-0002-0000-0000-000004000000}">
      <formula1>$K$16:$K$21</formula1>
    </dataValidation>
  </dataValidations>
  <pageMargins left="0.75" right="0.75" top="1" bottom="1" header="0" footer="0"/>
  <pageSetup paperSize="9" scale="42" orientation="landscape" r:id="rId1"/>
  <headerFooter alignWithMargins="0"/>
  <customProperties>
    <customPr name="SSCSheetTrackingNo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DEAFCAE-E652-481D-B729-1BEF8F3EB25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Enkratni najem zabojnika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Zupan</dc:creator>
  <cp:lastModifiedBy>MITJA ZUPAN</cp:lastModifiedBy>
  <cp:lastPrinted>2016-04-15T09:47:11Z</cp:lastPrinted>
  <dcterms:created xsi:type="dcterms:W3CDTF">2009-09-25T06:44:07Z</dcterms:created>
  <dcterms:modified xsi:type="dcterms:W3CDTF">2019-06-11T08:59:32Z</dcterms:modified>
</cp:coreProperties>
</file>